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queryTables/queryTable1.xml" ContentType="application/vnd.openxmlformats-officedocument.spreadsheetml.query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DIMITAR\Desktop\CA JRC\"/>
    </mc:Choice>
  </mc:AlternateContent>
  <xr:revisionPtr revIDLastSave="0" documentId="13_ncr:1_{F932816B-A424-451E-AB01-A003F258817E}" xr6:coauthVersionLast="47" xr6:coauthVersionMax="47" xr10:uidLastSave="{00000000-0000-0000-0000-000000000000}"/>
  <bookViews>
    <workbookView xWindow="-120" yWindow="-120" windowWidth="20730" windowHeight="11040" tabRatio="821" xr2:uid="{00000000-000D-0000-FFFF-FFFF00000000}"/>
  </bookViews>
  <sheets>
    <sheet name="Главная" sheetId="73" r:id="rId1"/>
    <sheet name="Содержание" sheetId="72" r:id="rId2"/>
    <sheet name="Результаты ИНФОРМ ЦА 2022" sheetId="5" r:id="rId3"/>
    <sheet name="Корреляционная матрица" sheetId="88" state="hidden" r:id="rId4"/>
    <sheet name="Опасность&amp;Подверженность" sheetId="75" r:id="rId5"/>
    <sheet name="Уязвимость" sheetId="3" r:id="rId6"/>
    <sheet name="Отсутствие потенциала" sheetId="4" r:id="rId7"/>
    <sheet name="Данные индикаторов" sheetId="74" r:id="rId8"/>
    <sheet name="Метаданные" sheetId="76" r:id="rId9"/>
    <sheet name="Индекс надежности данных" sheetId="84" r:id="rId10"/>
    <sheet name="Дата индикаторов" sheetId="78" r:id="rId11"/>
    <sheet name="Источник индикаторов" sheetId="80" r:id="rId12"/>
    <sheet name="Географич. уровень инд" sheetId="86" r:id="rId13"/>
    <sheet name="Условный расчет данных" sheetId="79" r:id="rId14"/>
    <sheet name="Indicator Date hidden2" sheetId="82" state="hidden" r:id="rId15"/>
    <sheet name="Imputed and missing data hidden" sheetId="83" state="hidden" r:id="rId16"/>
  </sheets>
  <definedNames>
    <definedName name="_2012.06.11___GFM_Indicator_List" localSheetId="8">Метаданные!$E$20:$M$63</definedName>
    <definedName name="_xlnm._FilterDatabase" localSheetId="9" hidden="1">'Индекс надежности данных'!$A$1:$H$1</definedName>
    <definedName name="_xlnm._FilterDatabase" localSheetId="4" hidden="1">'Опасность&amp;Подверженность'!$B$2:$AR$55</definedName>
    <definedName name="_xlnm._FilterDatabase" localSheetId="2" hidden="1">'Результаты ИНФОРМ ЦА 2022'!$A$3:$AO$3</definedName>
    <definedName name="_xlnm._FilterDatabase" localSheetId="5" hidden="1">Уязвимость!$B$2:$AL$53</definedName>
    <definedName name="_Key1" localSheetId="12" hidden="1">#REF!</definedName>
    <definedName name="_Key1" localSheetId="10" hidden="1">#REF!</definedName>
    <definedName name="_Key1" localSheetId="11" hidden="1">#REF!</definedName>
    <definedName name="_Key1" localSheetId="4" hidden="1">#REF!</definedName>
    <definedName name="_Key1" localSheetId="13" hidden="1">#REF!</definedName>
    <definedName name="_Key1" hidden="1">#REF!</definedName>
    <definedName name="_Order1" hidden="1">255</definedName>
    <definedName name="_Sort" localSheetId="12" hidden="1">#REF!</definedName>
    <definedName name="_Sort" localSheetId="10" hidden="1">#REF!</definedName>
    <definedName name="_Sort" localSheetId="11" hidden="1">#REF!</definedName>
    <definedName name="_Sort" localSheetId="4" hidden="1">#REF!</definedName>
    <definedName name="_Sort" localSheetId="13" hidden="1">#REF!</definedName>
    <definedName name="_Sort" hidden="1">#REF!</definedName>
    <definedName name="aa" localSheetId="12" hidden="1">#REF!</definedName>
    <definedName name="aa" hidden="1">#REF!</definedName>
    <definedName name="_xlnm.Print_Area" localSheetId="2">'Результаты ИНФОРМ ЦА 2022'!$B$2:$AI$54</definedName>
    <definedName name="_xlnm.Print_Titles" localSheetId="2">'Результаты ИНФОРМ ЦА 2022'!$2:$2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88" l="1"/>
  <c r="D25" i="88"/>
  <c r="E25" i="88"/>
  <c r="F25" i="88"/>
  <c r="G25" i="88"/>
  <c r="H25" i="88"/>
  <c r="I25" i="88"/>
  <c r="J25" i="88"/>
  <c r="K25" i="88"/>
  <c r="L25" i="88"/>
  <c r="O25" i="88"/>
  <c r="P25" i="88"/>
  <c r="Q25" i="88"/>
  <c r="R25" i="88"/>
  <c r="S25" i="88"/>
  <c r="T25" i="88"/>
  <c r="V25" i="88"/>
  <c r="W25" i="88"/>
  <c r="X25" i="88"/>
  <c r="Y25" i="88"/>
  <c r="Z25" i="88"/>
  <c r="AA25" i="88"/>
  <c r="AB25" i="88"/>
  <c r="AC25" i="88"/>
  <c r="AD25" i="88"/>
  <c r="AE25" i="88"/>
  <c r="C26" i="88"/>
  <c r="D26" i="88"/>
  <c r="E26" i="88"/>
  <c r="F26" i="88"/>
  <c r="G26" i="88"/>
  <c r="H26" i="88"/>
  <c r="I26" i="88"/>
  <c r="J26" i="88"/>
  <c r="K26" i="88"/>
  <c r="L26" i="88"/>
  <c r="O26" i="88"/>
  <c r="P26" i="88"/>
  <c r="Q26" i="88"/>
  <c r="R26" i="88"/>
  <c r="S26" i="88"/>
  <c r="T26" i="88"/>
  <c r="V26" i="88"/>
  <c r="W26" i="88"/>
  <c r="X26" i="88"/>
  <c r="Y26" i="88"/>
  <c r="Z26" i="88"/>
  <c r="AA26" i="88"/>
  <c r="AB26" i="88"/>
  <c r="AC26" i="88"/>
  <c r="AD26" i="88"/>
  <c r="AE26" i="88"/>
  <c r="C27" i="88"/>
  <c r="D27" i="88"/>
  <c r="E27" i="88"/>
  <c r="F27" i="88"/>
  <c r="G27" i="88"/>
  <c r="H27" i="88"/>
  <c r="I27" i="88"/>
  <c r="J27" i="88"/>
  <c r="K27" i="88"/>
  <c r="L27" i="88"/>
  <c r="O27" i="88"/>
  <c r="P27" i="88"/>
  <c r="Q27" i="88"/>
  <c r="R27" i="88"/>
  <c r="S27" i="88"/>
  <c r="T27" i="88"/>
  <c r="V27" i="88"/>
  <c r="W27" i="88"/>
  <c r="X27" i="88"/>
  <c r="Y27" i="88"/>
  <c r="Z27" i="88"/>
  <c r="AA27" i="88"/>
  <c r="AB27" i="88"/>
  <c r="AC27" i="88"/>
  <c r="AD27" i="88"/>
  <c r="AE27" i="88"/>
  <c r="C28" i="88"/>
  <c r="D28" i="88"/>
  <c r="E28" i="88"/>
  <c r="F28" i="88"/>
  <c r="G28" i="88"/>
  <c r="H28" i="88"/>
  <c r="I28" i="88"/>
  <c r="J28" i="88"/>
  <c r="K28" i="88"/>
  <c r="L28" i="88"/>
  <c r="O28" i="88"/>
  <c r="P28" i="88"/>
  <c r="Q28" i="88"/>
  <c r="R28" i="88"/>
  <c r="S28" i="88"/>
  <c r="T28" i="88"/>
  <c r="V28" i="88"/>
  <c r="W28" i="88"/>
  <c r="X28" i="88"/>
  <c r="Y28" i="88"/>
  <c r="Z28" i="88"/>
  <c r="AA28" i="88"/>
  <c r="AB28" i="88"/>
  <c r="AC28" i="88"/>
  <c r="AD28" i="88"/>
  <c r="AE28" i="88"/>
  <c r="C29" i="88"/>
  <c r="D29" i="88"/>
  <c r="E29" i="88"/>
  <c r="F29" i="88"/>
  <c r="G29" i="88"/>
  <c r="H29" i="88"/>
  <c r="I29" i="88"/>
  <c r="J29" i="88"/>
  <c r="K29" i="88"/>
  <c r="L29" i="88"/>
  <c r="O29" i="88"/>
  <c r="P29" i="88"/>
  <c r="Q29" i="88"/>
  <c r="R29" i="88"/>
  <c r="S29" i="88"/>
  <c r="T29" i="88"/>
  <c r="V29" i="88"/>
  <c r="W29" i="88"/>
  <c r="X29" i="88"/>
  <c r="Y29" i="88"/>
  <c r="Z29" i="88"/>
  <c r="AA29" i="88"/>
  <c r="AB29" i="88"/>
  <c r="AC29" i="88"/>
  <c r="AD29" i="88"/>
  <c r="AE29" i="88"/>
  <c r="C30" i="88"/>
  <c r="D30" i="88"/>
  <c r="E30" i="88"/>
  <c r="F30" i="88"/>
  <c r="G30" i="88"/>
  <c r="H30" i="88"/>
  <c r="I30" i="88"/>
  <c r="J30" i="88"/>
  <c r="K30" i="88"/>
  <c r="L30" i="88"/>
  <c r="O30" i="88"/>
  <c r="P30" i="88"/>
  <c r="Q30" i="88"/>
  <c r="R30" i="88"/>
  <c r="S30" i="88"/>
  <c r="T30" i="88"/>
  <c r="V30" i="88"/>
  <c r="W30" i="88"/>
  <c r="X30" i="88"/>
  <c r="Y30" i="88"/>
  <c r="Z30" i="88"/>
  <c r="AA30" i="88"/>
  <c r="AB30" i="88"/>
  <c r="AC30" i="88"/>
  <c r="AD30" i="88"/>
  <c r="AE30" i="88"/>
  <c r="C31" i="88"/>
  <c r="D31" i="88"/>
  <c r="E31" i="88"/>
  <c r="F31" i="88"/>
  <c r="G31" i="88"/>
  <c r="H31" i="88"/>
  <c r="I31" i="88"/>
  <c r="J31" i="88"/>
  <c r="K31" i="88"/>
  <c r="L31" i="88"/>
  <c r="O31" i="88"/>
  <c r="P31" i="88"/>
  <c r="Q31" i="88"/>
  <c r="R31" i="88"/>
  <c r="S31" i="88"/>
  <c r="T31" i="88"/>
  <c r="V31" i="88"/>
  <c r="W31" i="88"/>
  <c r="X31" i="88"/>
  <c r="Y31" i="88"/>
  <c r="Z31" i="88"/>
  <c r="AA31" i="88"/>
  <c r="AB31" i="88"/>
  <c r="AC31" i="88"/>
  <c r="AD31" i="88"/>
  <c r="AE31" i="88"/>
  <c r="B31" i="88"/>
  <c r="B30" i="88"/>
  <c r="B29" i="88"/>
  <c r="B28" i="88"/>
  <c r="B27" i="88"/>
  <c r="B26" i="88"/>
  <c r="B25" i="88"/>
  <c r="C2" i="88"/>
  <c r="D2" i="88"/>
  <c r="E2" i="88"/>
  <c r="F2" i="88"/>
  <c r="G2" i="88"/>
  <c r="H2" i="88"/>
  <c r="I2" i="88"/>
  <c r="J2" i="88"/>
  <c r="K2" i="88"/>
  <c r="L2" i="88"/>
  <c r="O2" i="88"/>
  <c r="P2" i="88"/>
  <c r="Q2" i="88"/>
  <c r="R2" i="88"/>
  <c r="S2" i="88"/>
  <c r="T2" i="88"/>
  <c r="V2" i="88"/>
  <c r="W2" i="88"/>
  <c r="X2" i="88"/>
  <c r="Y2" i="88"/>
  <c r="Z2" i="88"/>
  <c r="AA2" i="88"/>
  <c r="AB2" i="88"/>
  <c r="AC2" i="88"/>
  <c r="AD2" i="88"/>
  <c r="AE2" i="88"/>
  <c r="C3" i="88"/>
  <c r="D3" i="88"/>
  <c r="E3" i="88"/>
  <c r="F3" i="88"/>
  <c r="G3" i="88"/>
  <c r="H3" i="88"/>
  <c r="I3" i="88"/>
  <c r="J3" i="88"/>
  <c r="K3" i="88"/>
  <c r="L3" i="88"/>
  <c r="O3" i="88"/>
  <c r="P3" i="88"/>
  <c r="Q3" i="88"/>
  <c r="R3" i="88"/>
  <c r="S3" i="88"/>
  <c r="T3" i="88"/>
  <c r="V3" i="88"/>
  <c r="W3" i="88"/>
  <c r="X3" i="88"/>
  <c r="Y3" i="88"/>
  <c r="Z3" i="88"/>
  <c r="AA3" i="88"/>
  <c r="AB3" i="88"/>
  <c r="AC3" i="88"/>
  <c r="AD3" i="88"/>
  <c r="AE3" i="88"/>
  <c r="C4" i="88"/>
  <c r="D4" i="88"/>
  <c r="E4" i="88"/>
  <c r="F4" i="88"/>
  <c r="G4" i="88"/>
  <c r="H4" i="88"/>
  <c r="I4" i="88"/>
  <c r="J4" i="88"/>
  <c r="K4" i="88"/>
  <c r="L4" i="88"/>
  <c r="O4" i="88"/>
  <c r="P4" i="88"/>
  <c r="Q4" i="88"/>
  <c r="R4" i="88"/>
  <c r="S4" i="88"/>
  <c r="T4" i="88"/>
  <c r="V4" i="88"/>
  <c r="W4" i="88"/>
  <c r="X4" i="88"/>
  <c r="Y4" i="88"/>
  <c r="Z4" i="88"/>
  <c r="AA4" i="88"/>
  <c r="AB4" i="88"/>
  <c r="AC4" i="88"/>
  <c r="AD4" i="88"/>
  <c r="AE4" i="88"/>
  <c r="C5" i="88"/>
  <c r="D5" i="88"/>
  <c r="E5" i="88"/>
  <c r="F5" i="88"/>
  <c r="G5" i="88"/>
  <c r="H5" i="88"/>
  <c r="I5" i="88"/>
  <c r="J5" i="88"/>
  <c r="K5" i="88"/>
  <c r="L5" i="88"/>
  <c r="O5" i="88"/>
  <c r="P5" i="88"/>
  <c r="Q5" i="88"/>
  <c r="R5" i="88"/>
  <c r="S5" i="88"/>
  <c r="T5" i="88"/>
  <c r="V5" i="88"/>
  <c r="W5" i="88"/>
  <c r="X5" i="88"/>
  <c r="Y5" i="88"/>
  <c r="Z5" i="88"/>
  <c r="AA5" i="88"/>
  <c r="AB5" i="88"/>
  <c r="AC5" i="88"/>
  <c r="AD5" i="88"/>
  <c r="AE5" i="88"/>
  <c r="C6" i="88"/>
  <c r="D6" i="88"/>
  <c r="E6" i="88"/>
  <c r="F6" i="88"/>
  <c r="G6" i="88"/>
  <c r="H6" i="88"/>
  <c r="I6" i="88"/>
  <c r="J6" i="88"/>
  <c r="K6" i="88"/>
  <c r="L6" i="88"/>
  <c r="O6" i="88"/>
  <c r="P6" i="88"/>
  <c r="Q6" i="88"/>
  <c r="R6" i="88"/>
  <c r="S6" i="88"/>
  <c r="T6" i="88"/>
  <c r="V6" i="88"/>
  <c r="W6" i="88"/>
  <c r="X6" i="88"/>
  <c r="Y6" i="88"/>
  <c r="Z6" i="88"/>
  <c r="AA6" i="88"/>
  <c r="AB6" i="88"/>
  <c r="AC6" i="88"/>
  <c r="AD6" i="88"/>
  <c r="AE6" i="88"/>
  <c r="C7" i="88"/>
  <c r="D7" i="88"/>
  <c r="E7" i="88"/>
  <c r="F7" i="88"/>
  <c r="G7" i="88"/>
  <c r="H7" i="88"/>
  <c r="I7" i="88"/>
  <c r="J7" i="88"/>
  <c r="K7" i="88"/>
  <c r="L7" i="88"/>
  <c r="O7" i="88"/>
  <c r="P7" i="88"/>
  <c r="Q7" i="88"/>
  <c r="R7" i="88"/>
  <c r="S7" i="88"/>
  <c r="T7" i="88"/>
  <c r="V7" i="88"/>
  <c r="W7" i="88"/>
  <c r="X7" i="88"/>
  <c r="Y7" i="88"/>
  <c r="Z7" i="88"/>
  <c r="AA7" i="88"/>
  <c r="AB7" i="88"/>
  <c r="AC7" i="88"/>
  <c r="AD7" i="88"/>
  <c r="AE7" i="88"/>
  <c r="C8" i="88"/>
  <c r="D8" i="88"/>
  <c r="E8" i="88"/>
  <c r="F8" i="88"/>
  <c r="G8" i="88"/>
  <c r="H8" i="88"/>
  <c r="I8" i="88"/>
  <c r="J8" i="88"/>
  <c r="K8" i="88"/>
  <c r="L8" i="88"/>
  <c r="O8" i="88"/>
  <c r="P8" i="88"/>
  <c r="Q8" i="88"/>
  <c r="R8" i="88"/>
  <c r="S8" i="88"/>
  <c r="T8" i="88"/>
  <c r="V8" i="88"/>
  <c r="W8" i="88"/>
  <c r="X8" i="88"/>
  <c r="Y8" i="88"/>
  <c r="Z8" i="88"/>
  <c r="AA8" i="88"/>
  <c r="AB8" i="88"/>
  <c r="AC8" i="88"/>
  <c r="AD8" i="88"/>
  <c r="AE8" i="88"/>
  <c r="C9" i="88"/>
  <c r="D9" i="88"/>
  <c r="E9" i="88"/>
  <c r="F9" i="88"/>
  <c r="G9" i="88"/>
  <c r="H9" i="88"/>
  <c r="I9" i="88"/>
  <c r="J9" i="88"/>
  <c r="K9" i="88"/>
  <c r="L9" i="88"/>
  <c r="O9" i="88"/>
  <c r="P9" i="88"/>
  <c r="Q9" i="88"/>
  <c r="R9" i="88"/>
  <c r="S9" i="88"/>
  <c r="T9" i="88"/>
  <c r="V9" i="88"/>
  <c r="W9" i="88"/>
  <c r="X9" i="88"/>
  <c r="Y9" i="88"/>
  <c r="Z9" i="88"/>
  <c r="AA9" i="88"/>
  <c r="AB9" i="88"/>
  <c r="AC9" i="88"/>
  <c r="AD9" i="88"/>
  <c r="AE9" i="88"/>
  <c r="C10" i="88"/>
  <c r="D10" i="88"/>
  <c r="E10" i="88"/>
  <c r="F10" i="88"/>
  <c r="G10" i="88"/>
  <c r="H10" i="88"/>
  <c r="I10" i="88"/>
  <c r="J10" i="88"/>
  <c r="K10" i="88"/>
  <c r="L10" i="88"/>
  <c r="O10" i="88"/>
  <c r="P10" i="88"/>
  <c r="Q10" i="88"/>
  <c r="R10" i="88"/>
  <c r="S10" i="88"/>
  <c r="T10" i="88"/>
  <c r="V10" i="88"/>
  <c r="W10" i="88"/>
  <c r="X10" i="88"/>
  <c r="Y10" i="88"/>
  <c r="Z10" i="88"/>
  <c r="AA10" i="88"/>
  <c r="AB10" i="88"/>
  <c r="AC10" i="88"/>
  <c r="AD10" i="88"/>
  <c r="AE10" i="88"/>
  <c r="C11" i="88"/>
  <c r="D11" i="88"/>
  <c r="E11" i="88"/>
  <c r="F11" i="88"/>
  <c r="G11" i="88"/>
  <c r="H11" i="88"/>
  <c r="I11" i="88"/>
  <c r="J11" i="88"/>
  <c r="K11" i="88"/>
  <c r="L11" i="88"/>
  <c r="O11" i="88"/>
  <c r="P11" i="88"/>
  <c r="Q11" i="88"/>
  <c r="R11" i="88"/>
  <c r="S11" i="88"/>
  <c r="T11" i="88"/>
  <c r="V11" i="88"/>
  <c r="W11" i="88"/>
  <c r="X11" i="88"/>
  <c r="Y11" i="88"/>
  <c r="Z11" i="88"/>
  <c r="AA11" i="88"/>
  <c r="AB11" i="88"/>
  <c r="AC11" i="88"/>
  <c r="AD11" i="88"/>
  <c r="AE11" i="88"/>
  <c r="C12" i="88"/>
  <c r="D12" i="88"/>
  <c r="E12" i="88"/>
  <c r="F12" i="88"/>
  <c r="G12" i="88"/>
  <c r="H12" i="88"/>
  <c r="I12" i="88"/>
  <c r="J12" i="88"/>
  <c r="K12" i="88"/>
  <c r="L12" i="88"/>
  <c r="O12" i="88"/>
  <c r="P12" i="88"/>
  <c r="Q12" i="88"/>
  <c r="R12" i="88"/>
  <c r="S12" i="88"/>
  <c r="T12" i="88"/>
  <c r="V12" i="88"/>
  <c r="W12" i="88"/>
  <c r="X12" i="88"/>
  <c r="Y12" i="88"/>
  <c r="Z12" i="88"/>
  <c r="AA12" i="88"/>
  <c r="AB12" i="88"/>
  <c r="AC12" i="88"/>
  <c r="AD12" i="88"/>
  <c r="AE12" i="88"/>
  <c r="C15" i="88"/>
  <c r="D15" i="88"/>
  <c r="E15" i="88"/>
  <c r="F15" i="88"/>
  <c r="G15" i="88"/>
  <c r="H15" i="88"/>
  <c r="I15" i="88"/>
  <c r="J15" i="88"/>
  <c r="K15" i="88"/>
  <c r="L15" i="88"/>
  <c r="O15" i="88"/>
  <c r="P15" i="88"/>
  <c r="Q15" i="88"/>
  <c r="R15" i="88"/>
  <c r="S15" i="88"/>
  <c r="T15" i="88"/>
  <c r="V15" i="88"/>
  <c r="W15" i="88"/>
  <c r="X15" i="88"/>
  <c r="Y15" i="88"/>
  <c r="Z15" i="88"/>
  <c r="AA15" i="88"/>
  <c r="AB15" i="88"/>
  <c r="AC15" i="88"/>
  <c r="AD15" i="88"/>
  <c r="AE15" i="88"/>
  <c r="C16" i="88"/>
  <c r="D16" i="88"/>
  <c r="E16" i="88"/>
  <c r="F16" i="88"/>
  <c r="G16" i="88"/>
  <c r="H16" i="88"/>
  <c r="I16" i="88"/>
  <c r="J16" i="88"/>
  <c r="K16" i="88"/>
  <c r="L16" i="88"/>
  <c r="O16" i="88"/>
  <c r="P16" i="88"/>
  <c r="Q16" i="88"/>
  <c r="R16" i="88"/>
  <c r="S16" i="88"/>
  <c r="T16" i="88"/>
  <c r="V16" i="88"/>
  <c r="W16" i="88"/>
  <c r="X16" i="88"/>
  <c r="Y16" i="88"/>
  <c r="Z16" i="88"/>
  <c r="AA16" i="88"/>
  <c r="AB16" i="88"/>
  <c r="AC16" i="88"/>
  <c r="AD16" i="88"/>
  <c r="AE16" i="88"/>
  <c r="C17" i="88"/>
  <c r="D17" i="88"/>
  <c r="E17" i="88"/>
  <c r="F17" i="88"/>
  <c r="G17" i="88"/>
  <c r="H17" i="88"/>
  <c r="I17" i="88"/>
  <c r="J17" i="88"/>
  <c r="K17" i="88"/>
  <c r="L17" i="88"/>
  <c r="O17" i="88"/>
  <c r="P17" i="88"/>
  <c r="Q17" i="88"/>
  <c r="R17" i="88"/>
  <c r="S17" i="88"/>
  <c r="T17" i="88"/>
  <c r="V17" i="88"/>
  <c r="W17" i="88"/>
  <c r="X17" i="88"/>
  <c r="Y17" i="88"/>
  <c r="Z17" i="88"/>
  <c r="AA17" i="88"/>
  <c r="AB17" i="88"/>
  <c r="AC17" i="88"/>
  <c r="AD17" i="88"/>
  <c r="AE17" i="88"/>
  <c r="C18" i="88"/>
  <c r="D18" i="88"/>
  <c r="E18" i="88"/>
  <c r="F18" i="88"/>
  <c r="G18" i="88"/>
  <c r="H18" i="88"/>
  <c r="I18" i="88"/>
  <c r="J18" i="88"/>
  <c r="K18" i="88"/>
  <c r="L18" i="88"/>
  <c r="O18" i="88"/>
  <c r="P18" i="88"/>
  <c r="Q18" i="88"/>
  <c r="R18" i="88"/>
  <c r="S18" i="88"/>
  <c r="T18" i="88"/>
  <c r="V18" i="88"/>
  <c r="W18" i="88"/>
  <c r="X18" i="88"/>
  <c r="Y18" i="88"/>
  <c r="Z18" i="88"/>
  <c r="AA18" i="88"/>
  <c r="AB18" i="88"/>
  <c r="AC18" i="88"/>
  <c r="AD18" i="88"/>
  <c r="AE18" i="88"/>
  <c r="C19" i="88"/>
  <c r="D19" i="88"/>
  <c r="E19" i="88"/>
  <c r="F19" i="88"/>
  <c r="G19" i="88"/>
  <c r="H19" i="88"/>
  <c r="I19" i="88"/>
  <c r="J19" i="88"/>
  <c r="K19" i="88"/>
  <c r="L19" i="88"/>
  <c r="O19" i="88"/>
  <c r="P19" i="88"/>
  <c r="Q19" i="88"/>
  <c r="R19" i="88"/>
  <c r="S19" i="88"/>
  <c r="T19" i="88"/>
  <c r="V19" i="88"/>
  <c r="W19" i="88"/>
  <c r="X19" i="88"/>
  <c r="Y19" i="88"/>
  <c r="Z19" i="88"/>
  <c r="AA19" i="88"/>
  <c r="AB19" i="88"/>
  <c r="AC19" i="88"/>
  <c r="AD19" i="88"/>
  <c r="AE19" i="88"/>
  <c r="C20" i="88"/>
  <c r="D20" i="88"/>
  <c r="E20" i="88"/>
  <c r="F20" i="88"/>
  <c r="G20" i="88"/>
  <c r="H20" i="88"/>
  <c r="I20" i="88"/>
  <c r="J20" i="88"/>
  <c r="K20" i="88"/>
  <c r="L20" i="88"/>
  <c r="O20" i="88"/>
  <c r="P20" i="88"/>
  <c r="Q20" i="88"/>
  <c r="R20" i="88"/>
  <c r="S20" i="88"/>
  <c r="T20" i="88"/>
  <c r="V20" i="88"/>
  <c r="W20" i="88"/>
  <c r="X20" i="88"/>
  <c r="Y20" i="88"/>
  <c r="Z20" i="88"/>
  <c r="AA20" i="88"/>
  <c r="AB20" i="88"/>
  <c r="AC20" i="88"/>
  <c r="AD20" i="88"/>
  <c r="AE20" i="88"/>
  <c r="C22" i="88"/>
  <c r="D22" i="88"/>
  <c r="E22" i="88"/>
  <c r="F22" i="88"/>
  <c r="G22" i="88"/>
  <c r="H22" i="88"/>
  <c r="I22" i="88"/>
  <c r="J22" i="88"/>
  <c r="K22" i="88"/>
  <c r="L22" i="88"/>
  <c r="O22" i="88"/>
  <c r="P22" i="88"/>
  <c r="Q22" i="88"/>
  <c r="R22" i="88"/>
  <c r="S22" i="88"/>
  <c r="T22" i="88"/>
  <c r="V22" i="88"/>
  <c r="W22" i="88"/>
  <c r="X22" i="88"/>
  <c r="Y22" i="88"/>
  <c r="Z22" i="88"/>
  <c r="AA22" i="88"/>
  <c r="AB22" i="88"/>
  <c r="AC22" i="88"/>
  <c r="AD22" i="88"/>
  <c r="AE22" i="88"/>
  <c r="C23" i="88"/>
  <c r="D23" i="88"/>
  <c r="E23" i="88"/>
  <c r="F23" i="88"/>
  <c r="G23" i="88"/>
  <c r="H23" i="88"/>
  <c r="I23" i="88"/>
  <c r="J23" i="88"/>
  <c r="K23" i="88"/>
  <c r="L23" i="88"/>
  <c r="O23" i="88"/>
  <c r="P23" i="88"/>
  <c r="Q23" i="88"/>
  <c r="R23" i="88"/>
  <c r="S23" i="88"/>
  <c r="T23" i="88"/>
  <c r="V23" i="88"/>
  <c r="W23" i="88"/>
  <c r="X23" i="88"/>
  <c r="Y23" i="88"/>
  <c r="Z23" i="88"/>
  <c r="AA23" i="88"/>
  <c r="AB23" i="88"/>
  <c r="AC23" i="88"/>
  <c r="AD23" i="88"/>
  <c r="AE23" i="88"/>
  <c r="C24" i="88"/>
  <c r="D24" i="88"/>
  <c r="E24" i="88"/>
  <c r="F24" i="88"/>
  <c r="G24" i="88"/>
  <c r="H24" i="88"/>
  <c r="I24" i="88"/>
  <c r="J24" i="88"/>
  <c r="K24" i="88"/>
  <c r="L24" i="88"/>
  <c r="O24" i="88"/>
  <c r="P24" i="88"/>
  <c r="Q24" i="88"/>
  <c r="R24" i="88"/>
  <c r="S24" i="88"/>
  <c r="T24" i="88"/>
  <c r="V24" i="88"/>
  <c r="W24" i="88"/>
  <c r="X24" i="88"/>
  <c r="Y24" i="88"/>
  <c r="Z24" i="88"/>
  <c r="AA24" i="88"/>
  <c r="AB24" i="88"/>
  <c r="AC24" i="88"/>
  <c r="AD24" i="88"/>
  <c r="AE24" i="88"/>
  <c r="BO55" i="86" l="1"/>
  <c r="BN55" i="86"/>
  <c r="BO54" i="86"/>
  <c r="BN54" i="86"/>
  <c r="BO53" i="86"/>
  <c r="BN53" i="86"/>
  <c r="BO52" i="86"/>
  <c r="BN52" i="86"/>
  <c r="BO51" i="86"/>
  <c r="BN51" i="86"/>
  <c r="BO50" i="86"/>
  <c r="BN50" i="86"/>
  <c r="BO49" i="86"/>
  <c r="BN49" i="86"/>
  <c r="BO48" i="86"/>
  <c r="BN48" i="86"/>
  <c r="BO47" i="86"/>
  <c r="BN47" i="86"/>
  <c r="BO46" i="86"/>
  <c r="BN46" i="86"/>
  <c r="BO45" i="86"/>
  <c r="BN45" i="86"/>
  <c r="BO44" i="86"/>
  <c r="BN44" i="86"/>
  <c r="BO43" i="86"/>
  <c r="BN43" i="86"/>
  <c r="BO42" i="86"/>
  <c r="BN42" i="86"/>
  <c r="BO41" i="86"/>
  <c r="BN41" i="86"/>
  <c r="BO40" i="86"/>
  <c r="BN40" i="86"/>
  <c r="BO39" i="86"/>
  <c r="BN39" i="86"/>
  <c r="BO38" i="86"/>
  <c r="BN38" i="86"/>
  <c r="BO37" i="86"/>
  <c r="BN37" i="86"/>
  <c r="BO36" i="86"/>
  <c r="BN36" i="86"/>
  <c r="BO35" i="86"/>
  <c r="BN35" i="86"/>
  <c r="BO34" i="86"/>
  <c r="BN34" i="86"/>
  <c r="BO33" i="86"/>
  <c r="BN33" i="86"/>
  <c r="BO32" i="86"/>
  <c r="BN32" i="86"/>
  <c r="BO31" i="86"/>
  <c r="BN31" i="86"/>
  <c r="BO30" i="86"/>
  <c r="BN30" i="86"/>
  <c r="BO29" i="86"/>
  <c r="BN29" i="86"/>
  <c r="BO28" i="86"/>
  <c r="BN28" i="86"/>
  <c r="BO27" i="86"/>
  <c r="BN27" i="86"/>
  <c r="BO26" i="86"/>
  <c r="BN26" i="86"/>
  <c r="BO25" i="86"/>
  <c r="BN25" i="86"/>
  <c r="BO24" i="86"/>
  <c r="BN24" i="86"/>
  <c r="BO23" i="86"/>
  <c r="BN23" i="86"/>
  <c r="BO22" i="86"/>
  <c r="BN22" i="86"/>
  <c r="BO21" i="86"/>
  <c r="BN21" i="86"/>
  <c r="BO20" i="86"/>
  <c r="BN20" i="86"/>
  <c r="BO19" i="86"/>
  <c r="BN19" i="86"/>
  <c r="BO18" i="86"/>
  <c r="BN18" i="86"/>
  <c r="BO17" i="86"/>
  <c r="BN17" i="86"/>
  <c r="BO16" i="86"/>
  <c r="BN16" i="86"/>
  <c r="BO15" i="86"/>
  <c r="BN15" i="86"/>
  <c r="BO14" i="86"/>
  <c r="BN14" i="86"/>
  <c r="BO13" i="86"/>
  <c r="BN13" i="86"/>
  <c r="BO12" i="86"/>
  <c r="BN12" i="86"/>
  <c r="BO11" i="86"/>
  <c r="BN11" i="86"/>
  <c r="BO10" i="86"/>
  <c r="BN10" i="86"/>
  <c r="BO9" i="86"/>
  <c r="BN9" i="86"/>
  <c r="BO8" i="86"/>
  <c r="BN8" i="86"/>
  <c r="BO7" i="86"/>
  <c r="BN7" i="86"/>
  <c r="BO6" i="86"/>
  <c r="BN6" i="86"/>
  <c r="BO5" i="86"/>
  <c r="BN5" i="86"/>
  <c r="BM55" i="86"/>
  <c r="BL55" i="86"/>
  <c r="BM54" i="86"/>
  <c r="BL54" i="86"/>
  <c r="BM53" i="86"/>
  <c r="BL53" i="86"/>
  <c r="BM52" i="86"/>
  <c r="BL52" i="86"/>
  <c r="BM51" i="86"/>
  <c r="BL51" i="86"/>
  <c r="BM50" i="86"/>
  <c r="BL50" i="86"/>
  <c r="BM49" i="86"/>
  <c r="BL49" i="86"/>
  <c r="BM48" i="86"/>
  <c r="BL48" i="86"/>
  <c r="BM47" i="86"/>
  <c r="BL47" i="86"/>
  <c r="BM46" i="86"/>
  <c r="BL46" i="86"/>
  <c r="BM45" i="86"/>
  <c r="BL45" i="86"/>
  <c r="BM44" i="86"/>
  <c r="BL44" i="86"/>
  <c r="BM43" i="86"/>
  <c r="BL43" i="86"/>
  <c r="BM42" i="86"/>
  <c r="BL42" i="86"/>
  <c r="BM41" i="86"/>
  <c r="BL41" i="86"/>
  <c r="BM40" i="86"/>
  <c r="BL40" i="86"/>
  <c r="BM39" i="86"/>
  <c r="BL39" i="86"/>
  <c r="BM38" i="86"/>
  <c r="BL38" i="86"/>
  <c r="BM37" i="86"/>
  <c r="BL37" i="86"/>
  <c r="BM36" i="86"/>
  <c r="BL36" i="86"/>
  <c r="BM35" i="86"/>
  <c r="BL35" i="86"/>
  <c r="BM34" i="86"/>
  <c r="BL34" i="86"/>
  <c r="BM33" i="86"/>
  <c r="BL33" i="86"/>
  <c r="BM32" i="86"/>
  <c r="BL32" i="86"/>
  <c r="BM31" i="86"/>
  <c r="BL31" i="86"/>
  <c r="BM30" i="86"/>
  <c r="BL30" i="86"/>
  <c r="BM29" i="86"/>
  <c r="BL29" i="86"/>
  <c r="BM28" i="86"/>
  <c r="BL28" i="86"/>
  <c r="BM27" i="86"/>
  <c r="BL27" i="86"/>
  <c r="BM26" i="86"/>
  <c r="BL26" i="86"/>
  <c r="BM25" i="86"/>
  <c r="BL25" i="86"/>
  <c r="BM24" i="86"/>
  <c r="BL24" i="86"/>
  <c r="BM23" i="86"/>
  <c r="BL23" i="86"/>
  <c r="BM22" i="86"/>
  <c r="BL22" i="86"/>
  <c r="BM21" i="86"/>
  <c r="BL21" i="86"/>
  <c r="BM20" i="86"/>
  <c r="BL20" i="86"/>
  <c r="BM19" i="86"/>
  <c r="BL19" i="86"/>
  <c r="BM18" i="86"/>
  <c r="BL18" i="86"/>
  <c r="BM17" i="86"/>
  <c r="BL17" i="86"/>
  <c r="BM16" i="86"/>
  <c r="BL16" i="86"/>
  <c r="BM15" i="86"/>
  <c r="BL15" i="86"/>
  <c r="BM14" i="86"/>
  <c r="BL14" i="86"/>
  <c r="BM13" i="86"/>
  <c r="BL13" i="86"/>
  <c r="BM12" i="86"/>
  <c r="BL12" i="86"/>
  <c r="BM11" i="86"/>
  <c r="BL11" i="86"/>
  <c r="BM10" i="86"/>
  <c r="BL10" i="86"/>
  <c r="BM9" i="86"/>
  <c r="BL9" i="86"/>
  <c r="BM8" i="86"/>
  <c r="BL8" i="86"/>
  <c r="BM7" i="86"/>
  <c r="BL7" i="86"/>
  <c r="BM6" i="86"/>
  <c r="BL6" i="86"/>
  <c r="BM5" i="86"/>
  <c r="BL5" i="86"/>
  <c r="BR55" i="86"/>
  <c r="BQ55" i="86"/>
  <c r="BR54" i="86"/>
  <c r="BQ54" i="86"/>
  <c r="BR53" i="86"/>
  <c r="BQ53" i="86"/>
  <c r="BR52" i="86"/>
  <c r="BQ52" i="86"/>
  <c r="BR51" i="86"/>
  <c r="BQ51" i="86"/>
  <c r="BR50" i="86"/>
  <c r="BQ50" i="86"/>
  <c r="BR49" i="86"/>
  <c r="BQ49" i="86"/>
  <c r="BR48" i="86"/>
  <c r="BQ48" i="86"/>
  <c r="BR47" i="86"/>
  <c r="BQ47" i="86"/>
  <c r="BR46" i="86"/>
  <c r="BQ46" i="86"/>
  <c r="BR45" i="86"/>
  <c r="BQ45" i="86"/>
  <c r="BR44" i="86"/>
  <c r="BQ44" i="86"/>
  <c r="BR43" i="86"/>
  <c r="BQ43" i="86"/>
  <c r="BR42" i="86"/>
  <c r="BQ42" i="86"/>
  <c r="BR41" i="86"/>
  <c r="BQ41" i="86"/>
  <c r="BR40" i="86"/>
  <c r="BQ40" i="86"/>
  <c r="BR39" i="86"/>
  <c r="BQ39" i="86"/>
  <c r="BR38" i="86"/>
  <c r="BQ38" i="86"/>
  <c r="BR37" i="86"/>
  <c r="BQ37" i="86"/>
  <c r="BR36" i="86"/>
  <c r="BQ36" i="86"/>
  <c r="BR35" i="86"/>
  <c r="BQ35" i="86"/>
  <c r="BR34" i="86"/>
  <c r="BQ34" i="86"/>
  <c r="BR33" i="86"/>
  <c r="BQ33" i="86"/>
  <c r="BR32" i="86"/>
  <c r="BQ32" i="86"/>
  <c r="BR31" i="86"/>
  <c r="BQ31" i="86"/>
  <c r="BR30" i="86"/>
  <c r="BQ30" i="86"/>
  <c r="BR29" i="86"/>
  <c r="BQ29" i="86"/>
  <c r="BR28" i="86"/>
  <c r="BQ28" i="86"/>
  <c r="BR27" i="86"/>
  <c r="BQ27" i="86"/>
  <c r="BR26" i="86"/>
  <c r="BQ26" i="86"/>
  <c r="BR25" i="86"/>
  <c r="BQ25" i="86"/>
  <c r="BR24" i="86"/>
  <c r="BQ24" i="86"/>
  <c r="BR23" i="86"/>
  <c r="BQ23" i="86"/>
  <c r="BR22" i="86"/>
  <c r="BQ22" i="86"/>
  <c r="BR21" i="86"/>
  <c r="BQ21" i="86"/>
  <c r="BR20" i="86"/>
  <c r="BQ20" i="86"/>
  <c r="BR19" i="86"/>
  <c r="BQ19" i="86"/>
  <c r="BR18" i="86"/>
  <c r="BQ18" i="86"/>
  <c r="BR17" i="86"/>
  <c r="BQ17" i="86"/>
  <c r="BR16" i="86"/>
  <c r="BQ16" i="86"/>
  <c r="BR15" i="86"/>
  <c r="BQ15" i="86"/>
  <c r="BR14" i="86"/>
  <c r="BQ14" i="86"/>
  <c r="BR13" i="86"/>
  <c r="BQ13" i="86"/>
  <c r="BR12" i="86"/>
  <c r="BQ12" i="86"/>
  <c r="BR11" i="86"/>
  <c r="BQ11" i="86"/>
  <c r="BR10" i="86"/>
  <c r="BQ10" i="86"/>
  <c r="BR9" i="86"/>
  <c r="BQ9" i="86"/>
  <c r="BR8" i="86"/>
  <c r="BQ8" i="86"/>
  <c r="BR7" i="86"/>
  <c r="BQ7" i="86"/>
  <c r="BR6" i="86"/>
  <c r="BQ6" i="86"/>
  <c r="BR5" i="86"/>
  <c r="BQ5" i="86"/>
  <c r="B19" i="83" l="1"/>
  <c r="C19" i="83"/>
  <c r="D19" i="83"/>
  <c r="E19" i="83"/>
  <c r="F19" i="83"/>
  <c r="G19" i="83"/>
  <c r="H19" i="83"/>
  <c r="I19" i="83"/>
  <c r="J19" i="83"/>
  <c r="K19" i="83"/>
  <c r="L19" i="83"/>
  <c r="M19" i="83"/>
  <c r="N19" i="83"/>
  <c r="O19" i="83"/>
  <c r="P19" i="83"/>
  <c r="Q19" i="83"/>
  <c r="R19" i="83"/>
  <c r="S19" i="83"/>
  <c r="T19" i="83"/>
  <c r="U19" i="83"/>
  <c r="V19" i="83"/>
  <c r="W19" i="83"/>
  <c r="X19" i="83"/>
  <c r="Y19" i="83"/>
  <c r="Z19" i="83"/>
  <c r="AA19" i="83"/>
  <c r="AB19" i="83"/>
  <c r="AC19" i="83"/>
  <c r="AD19" i="83"/>
  <c r="AE19" i="83"/>
  <c r="AF19" i="83"/>
  <c r="AG19" i="83"/>
  <c r="AH19" i="83"/>
  <c r="AI19" i="83"/>
  <c r="AJ19" i="83"/>
  <c r="AK19" i="83"/>
  <c r="AL19" i="83"/>
  <c r="AM19" i="83"/>
  <c r="AN19" i="83"/>
  <c r="AO19" i="83"/>
  <c r="AP19" i="83"/>
  <c r="AQ19" i="83"/>
  <c r="AR19" i="83"/>
  <c r="AS19" i="83"/>
  <c r="AT19" i="83"/>
  <c r="AU19" i="83"/>
  <c r="AV19" i="83"/>
  <c r="AW19" i="83"/>
  <c r="AX19" i="83"/>
  <c r="AY19" i="83"/>
  <c r="AZ19" i="83"/>
  <c r="BA19" i="83"/>
  <c r="BB19" i="83"/>
  <c r="BC19" i="83"/>
  <c r="BD19" i="83"/>
  <c r="BE19" i="83"/>
  <c r="BF19" i="83"/>
  <c r="BG19" i="83"/>
  <c r="BH19" i="83"/>
  <c r="BI19" i="83"/>
  <c r="BJ19" i="83"/>
  <c r="B20" i="83"/>
  <c r="C20" i="83"/>
  <c r="D20" i="83"/>
  <c r="E20" i="83"/>
  <c r="F20" i="83"/>
  <c r="G20" i="83"/>
  <c r="H20" i="83"/>
  <c r="I20" i="83"/>
  <c r="J20" i="83"/>
  <c r="K20" i="83"/>
  <c r="L20" i="83"/>
  <c r="M20" i="83"/>
  <c r="N20" i="83"/>
  <c r="O20" i="83"/>
  <c r="P20" i="83"/>
  <c r="Q20" i="83"/>
  <c r="R20" i="83"/>
  <c r="S20" i="83"/>
  <c r="T20" i="83"/>
  <c r="U20" i="83"/>
  <c r="V20" i="83"/>
  <c r="W20" i="83"/>
  <c r="X20" i="83"/>
  <c r="Y20" i="83"/>
  <c r="Z20" i="83"/>
  <c r="AA20" i="83"/>
  <c r="AB20" i="83"/>
  <c r="AC20" i="83"/>
  <c r="AD20" i="83"/>
  <c r="AE20" i="83"/>
  <c r="AF20" i="83"/>
  <c r="AG20" i="83"/>
  <c r="AH20" i="83"/>
  <c r="AI20" i="83"/>
  <c r="AJ20" i="83"/>
  <c r="AK20" i="83"/>
  <c r="AL20" i="83"/>
  <c r="AM20" i="83"/>
  <c r="AN20" i="83"/>
  <c r="AO20" i="83"/>
  <c r="AP20" i="83"/>
  <c r="AQ20" i="83"/>
  <c r="AR20" i="83"/>
  <c r="AS20" i="83"/>
  <c r="AT20" i="83"/>
  <c r="AU20" i="83"/>
  <c r="AV20" i="83"/>
  <c r="AW20" i="83"/>
  <c r="AX20" i="83"/>
  <c r="AY20" i="83"/>
  <c r="AZ20" i="83"/>
  <c r="BA20" i="83"/>
  <c r="BB20" i="83"/>
  <c r="BC20" i="83"/>
  <c r="BD20" i="83"/>
  <c r="BE20" i="83"/>
  <c r="BF20" i="83"/>
  <c r="BG20" i="83"/>
  <c r="BH20" i="83"/>
  <c r="BI20" i="83"/>
  <c r="BJ20" i="83"/>
  <c r="B21" i="83"/>
  <c r="C21" i="83"/>
  <c r="D21" i="83"/>
  <c r="E21" i="83"/>
  <c r="F21" i="83"/>
  <c r="G21" i="83"/>
  <c r="H21" i="83"/>
  <c r="I21" i="83"/>
  <c r="J21" i="83"/>
  <c r="K21" i="83"/>
  <c r="L21" i="83"/>
  <c r="M21" i="83"/>
  <c r="N21" i="83"/>
  <c r="O21" i="83"/>
  <c r="P21" i="83"/>
  <c r="Q21" i="83"/>
  <c r="R21" i="83"/>
  <c r="S21" i="83"/>
  <c r="T21" i="83"/>
  <c r="U21" i="83"/>
  <c r="V21" i="83"/>
  <c r="W21" i="83"/>
  <c r="X21" i="83"/>
  <c r="Y21" i="83"/>
  <c r="Z21" i="83"/>
  <c r="AA21" i="83"/>
  <c r="AB21" i="83"/>
  <c r="AC21" i="83"/>
  <c r="AD21" i="83"/>
  <c r="AE21" i="83"/>
  <c r="AF21" i="83"/>
  <c r="AG21" i="83"/>
  <c r="AH21" i="83"/>
  <c r="AI21" i="83"/>
  <c r="AJ21" i="83"/>
  <c r="AK21" i="83"/>
  <c r="AL21" i="83"/>
  <c r="AM21" i="83"/>
  <c r="AN21" i="83"/>
  <c r="AO21" i="83"/>
  <c r="AP21" i="83"/>
  <c r="AQ21" i="83"/>
  <c r="AR21" i="83"/>
  <c r="AS21" i="83"/>
  <c r="AT21" i="83"/>
  <c r="AU21" i="83"/>
  <c r="AV21" i="83"/>
  <c r="AW21" i="83"/>
  <c r="AX21" i="83"/>
  <c r="AY21" i="83"/>
  <c r="AZ21" i="83"/>
  <c r="BA21" i="83"/>
  <c r="BB21" i="83"/>
  <c r="BC21" i="83"/>
  <c r="BD21" i="83"/>
  <c r="BE21" i="83"/>
  <c r="BF21" i="83"/>
  <c r="BG21" i="83"/>
  <c r="BH21" i="83"/>
  <c r="BI21" i="83"/>
  <c r="BJ21" i="83"/>
  <c r="B22" i="83"/>
  <c r="C22" i="83"/>
  <c r="D22" i="83"/>
  <c r="E22" i="83"/>
  <c r="F22" i="83"/>
  <c r="G22" i="83"/>
  <c r="H22" i="83"/>
  <c r="I22" i="83"/>
  <c r="J22" i="83"/>
  <c r="K22" i="83"/>
  <c r="L22" i="83"/>
  <c r="M22" i="83"/>
  <c r="N22" i="83"/>
  <c r="O22" i="83"/>
  <c r="P22" i="83"/>
  <c r="Q22" i="83"/>
  <c r="R22" i="83"/>
  <c r="S22" i="83"/>
  <c r="T22" i="83"/>
  <c r="U22" i="83"/>
  <c r="V22" i="83"/>
  <c r="W22" i="83"/>
  <c r="X22" i="83"/>
  <c r="Y22" i="83"/>
  <c r="Z22" i="83"/>
  <c r="AA22" i="83"/>
  <c r="AB22" i="83"/>
  <c r="AC22" i="83"/>
  <c r="AD22" i="83"/>
  <c r="AE22" i="83"/>
  <c r="AF22" i="83"/>
  <c r="AG22" i="83"/>
  <c r="AH22" i="83"/>
  <c r="AI22" i="83"/>
  <c r="AJ22" i="83"/>
  <c r="AK22" i="83"/>
  <c r="AL22" i="83"/>
  <c r="AM22" i="83"/>
  <c r="AN22" i="83"/>
  <c r="AO22" i="83"/>
  <c r="AP22" i="83"/>
  <c r="AQ22" i="83"/>
  <c r="AR22" i="83"/>
  <c r="AS22" i="83"/>
  <c r="AT22" i="83"/>
  <c r="AU22" i="83"/>
  <c r="AV22" i="83"/>
  <c r="AW22" i="83"/>
  <c r="AX22" i="83"/>
  <c r="AY22" i="83"/>
  <c r="AZ22" i="83"/>
  <c r="BA22" i="83"/>
  <c r="BB22" i="83"/>
  <c r="BC22" i="83"/>
  <c r="BD22" i="83"/>
  <c r="BE22" i="83"/>
  <c r="BF22" i="83"/>
  <c r="BG22" i="83"/>
  <c r="BH22" i="83"/>
  <c r="BI22" i="83"/>
  <c r="BJ22" i="83"/>
  <c r="B23" i="83"/>
  <c r="C23" i="83"/>
  <c r="D23" i="83"/>
  <c r="E23" i="83"/>
  <c r="F23" i="83"/>
  <c r="G23" i="83"/>
  <c r="H23" i="83"/>
  <c r="I23" i="83"/>
  <c r="J23" i="83"/>
  <c r="K23" i="83"/>
  <c r="L23" i="83"/>
  <c r="M23" i="83"/>
  <c r="N23" i="83"/>
  <c r="O23" i="83"/>
  <c r="P23" i="83"/>
  <c r="Q23" i="83"/>
  <c r="R23" i="83"/>
  <c r="S23" i="83"/>
  <c r="T23" i="83"/>
  <c r="U23" i="83"/>
  <c r="V23" i="83"/>
  <c r="W23" i="83"/>
  <c r="X23" i="83"/>
  <c r="Y23" i="83"/>
  <c r="Z23" i="83"/>
  <c r="AA23" i="83"/>
  <c r="AB23" i="83"/>
  <c r="AC23" i="83"/>
  <c r="AD23" i="83"/>
  <c r="AE23" i="83"/>
  <c r="AF23" i="83"/>
  <c r="AG23" i="83"/>
  <c r="AH23" i="83"/>
  <c r="AI23" i="83"/>
  <c r="AJ23" i="83"/>
  <c r="AK23" i="83"/>
  <c r="AL23" i="83"/>
  <c r="AM23" i="83"/>
  <c r="AN23" i="83"/>
  <c r="AO23" i="83"/>
  <c r="AP23" i="83"/>
  <c r="AQ23" i="83"/>
  <c r="AR23" i="83"/>
  <c r="AS23" i="83"/>
  <c r="AT23" i="83"/>
  <c r="AU23" i="83"/>
  <c r="AV23" i="83"/>
  <c r="AW23" i="83"/>
  <c r="AX23" i="83"/>
  <c r="AY23" i="83"/>
  <c r="AZ23" i="83"/>
  <c r="BA23" i="83"/>
  <c r="BB23" i="83"/>
  <c r="BC23" i="83"/>
  <c r="BD23" i="83"/>
  <c r="BE23" i="83"/>
  <c r="BF23" i="83"/>
  <c r="BG23" i="83"/>
  <c r="BH23" i="83"/>
  <c r="BI23" i="83"/>
  <c r="BJ23" i="83"/>
  <c r="B24" i="83"/>
  <c r="C24" i="83"/>
  <c r="D24" i="83"/>
  <c r="E24" i="83"/>
  <c r="F24" i="83"/>
  <c r="G24" i="83"/>
  <c r="H24" i="83"/>
  <c r="I24" i="83"/>
  <c r="J24" i="83"/>
  <c r="K24" i="83"/>
  <c r="L24" i="83"/>
  <c r="M24" i="83"/>
  <c r="N24" i="83"/>
  <c r="O24" i="83"/>
  <c r="P24" i="83"/>
  <c r="Q24" i="83"/>
  <c r="R24" i="83"/>
  <c r="S24" i="83"/>
  <c r="T24" i="83"/>
  <c r="U24" i="83"/>
  <c r="V24" i="83"/>
  <c r="W24" i="83"/>
  <c r="X24" i="83"/>
  <c r="Y24" i="83"/>
  <c r="Z24" i="83"/>
  <c r="AA24" i="83"/>
  <c r="AB24" i="83"/>
  <c r="AC24" i="83"/>
  <c r="AD24" i="83"/>
  <c r="AE24" i="83"/>
  <c r="AF24" i="83"/>
  <c r="AG24" i="83"/>
  <c r="AH24" i="83"/>
  <c r="AI24" i="83"/>
  <c r="AJ24" i="83"/>
  <c r="AK24" i="83"/>
  <c r="AL24" i="83"/>
  <c r="AM24" i="83"/>
  <c r="AN24" i="83"/>
  <c r="AO24" i="83"/>
  <c r="AP24" i="83"/>
  <c r="AQ24" i="83"/>
  <c r="AR24" i="83"/>
  <c r="AS24" i="83"/>
  <c r="AT24" i="83"/>
  <c r="AU24" i="83"/>
  <c r="AV24" i="83"/>
  <c r="AW24" i="83"/>
  <c r="AX24" i="83"/>
  <c r="AY24" i="83"/>
  <c r="AZ24" i="83"/>
  <c r="BA24" i="83"/>
  <c r="BB24" i="83"/>
  <c r="BC24" i="83"/>
  <c r="BD24" i="83"/>
  <c r="BE24" i="83"/>
  <c r="BF24" i="83"/>
  <c r="BG24" i="83"/>
  <c r="BH24" i="83"/>
  <c r="BI24" i="83"/>
  <c r="BJ24" i="83"/>
  <c r="B25" i="83"/>
  <c r="C25" i="83"/>
  <c r="D25" i="83"/>
  <c r="E25" i="83"/>
  <c r="F25" i="83"/>
  <c r="G25" i="83"/>
  <c r="H25" i="83"/>
  <c r="I25" i="83"/>
  <c r="J25" i="83"/>
  <c r="K25" i="83"/>
  <c r="L25" i="83"/>
  <c r="M25" i="83"/>
  <c r="N25" i="83"/>
  <c r="O25" i="83"/>
  <c r="P25" i="83"/>
  <c r="Q25" i="83"/>
  <c r="R25" i="83"/>
  <c r="S25" i="83"/>
  <c r="T25" i="83"/>
  <c r="U25" i="83"/>
  <c r="V25" i="83"/>
  <c r="W25" i="83"/>
  <c r="X25" i="83"/>
  <c r="Y25" i="83"/>
  <c r="Z25" i="83"/>
  <c r="AA25" i="83"/>
  <c r="AB25" i="83"/>
  <c r="AC25" i="83"/>
  <c r="AD25" i="83"/>
  <c r="AE25" i="83"/>
  <c r="AF25" i="83"/>
  <c r="AG25" i="83"/>
  <c r="AH25" i="83"/>
  <c r="AI25" i="83"/>
  <c r="AJ25" i="83"/>
  <c r="AK25" i="83"/>
  <c r="AL25" i="83"/>
  <c r="AM25" i="83"/>
  <c r="AN25" i="83"/>
  <c r="AO25" i="83"/>
  <c r="AP25" i="83"/>
  <c r="AQ25" i="83"/>
  <c r="AR25" i="83"/>
  <c r="AS25" i="83"/>
  <c r="AT25" i="83"/>
  <c r="AU25" i="83"/>
  <c r="AV25" i="83"/>
  <c r="AW25" i="83"/>
  <c r="AX25" i="83"/>
  <c r="AY25" i="83"/>
  <c r="AZ25" i="83"/>
  <c r="BA25" i="83"/>
  <c r="BB25" i="83"/>
  <c r="BC25" i="83"/>
  <c r="BD25" i="83"/>
  <c r="BE25" i="83"/>
  <c r="BF25" i="83"/>
  <c r="BG25" i="83"/>
  <c r="BH25" i="83"/>
  <c r="BI25" i="83"/>
  <c r="BJ25" i="83"/>
  <c r="B26" i="83"/>
  <c r="C26" i="83"/>
  <c r="D26" i="83"/>
  <c r="E26" i="83"/>
  <c r="F26" i="83"/>
  <c r="G26" i="83"/>
  <c r="H26" i="83"/>
  <c r="I26" i="83"/>
  <c r="J26" i="83"/>
  <c r="K26" i="83"/>
  <c r="L26" i="83"/>
  <c r="M26" i="83"/>
  <c r="N26" i="83"/>
  <c r="O26" i="83"/>
  <c r="P26" i="83"/>
  <c r="Q26" i="83"/>
  <c r="R26" i="83"/>
  <c r="S26" i="83"/>
  <c r="T26" i="83"/>
  <c r="U26" i="83"/>
  <c r="V26" i="83"/>
  <c r="W26" i="83"/>
  <c r="X26" i="83"/>
  <c r="Y26" i="83"/>
  <c r="Z26" i="83"/>
  <c r="AA26" i="83"/>
  <c r="AB26" i="83"/>
  <c r="AC26" i="83"/>
  <c r="AD26" i="83"/>
  <c r="AE26" i="83"/>
  <c r="AF26" i="83"/>
  <c r="AG26" i="83"/>
  <c r="AH26" i="83"/>
  <c r="AI26" i="83"/>
  <c r="AJ26" i="83"/>
  <c r="AK26" i="83"/>
  <c r="AL26" i="83"/>
  <c r="AM26" i="83"/>
  <c r="AN26" i="83"/>
  <c r="AO26" i="83"/>
  <c r="AP26" i="83"/>
  <c r="AQ26" i="83"/>
  <c r="AR26" i="83"/>
  <c r="AS26" i="83"/>
  <c r="AT26" i="83"/>
  <c r="AU26" i="83"/>
  <c r="AV26" i="83"/>
  <c r="AW26" i="83"/>
  <c r="AX26" i="83"/>
  <c r="AY26" i="83"/>
  <c r="AZ26" i="83"/>
  <c r="BA26" i="83"/>
  <c r="BB26" i="83"/>
  <c r="BC26" i="83"/>
  <c r="BD26" i="83"/>
  <c r="BE26" i="83"/>
  <c r="BF26" i="83"/>
  <c r="BG26" i="83"/>
  <c r="BH26" i="83"/>
  <c r="BI26" i="83"/>
  <c r="BJ26" i="83"/>
  <c r="B27" i="83"/>
  <c r="C27" i="83"/>
  <c r="D27" i="83"/>
  <c r="E27" i="83"/>
  <c r="F27" i="83"/>
  <c r="G27" i="83"/>
  <c r="H27" i="83"/>
  <c r="I27" i="83"/>
  <c r="J27" i="83"/>
  <c r="K27" i="83"/>
  <c r="L27" i="83"/>
  <c r="M27" i="83"/>
  <c r="N27" i="83"/>
  <c r="O27" i="83"/>
  <c r="P27" i="83"/>
  <c r="Q27" i="83"/>
  <c r="R27" i="83"/>
  <c r="S27" i="83"/>
  <c r="T27" i="83"/>
  <c r="U27" i="83"/>
  <c r="V27" i="83"/>
  <c r="W27" i="83"/>
  <c r="X27" i="83"/>
  <c r="Y27" i="83"/>
  <c r="Z27" i="83"/>
  <c r="AA27" i="83"/>
  <c r="AB27" i="83"/>
  <c r="AC27" i="83"/>
  <c r="AD27" i="83"/>
  <c r="AE27" i="83"/>
  <c r="AF27" i="83"/>
  <c r="AG27" i="83"/>
  <c r="AH27" i="83"/>
  <c r="AI27" i="83"/>
  <c r="AJ27" i="83"/>
  <c r="AK27" i="83"/>
  <c r="AL27" i="83"/>
  <c r="AM27" i="83"/>
  <c r="AN27" i="83"/>
  <c r="AO27" i="83"/>
  <c r="AP27" i="83"/>
  <c r="AQ27" i="83"/>
  <c r="AR27" i="83"/>
  <c r="AS27" i="83"/>
  <c r="AT27" i="83"/>
  <c r="AU27" i="83"/>
  <c r="AV27" i="83"/>
  <c r="AW27" i="83"/>
  <c r="AX27" i="83"/>
  <c r="AY27" i="83"/>
  <c r="AZ27" i="83"/>
  <c r="BA27" i="83"/>
  <c r="BB27" i="83"/>
  <c r="BC27" i="83"/>
  <c r="BD27" i="83"/>
  <c r="BE27" i="83"/>
  <c r="BF27" i="83"/>
  <c r="BG27" i="83"/>
  <c r="BH27" i="83"/>
  <c r="BI27" i="83"/>
  <c r="BJ27" i="83"/>
  <c r="B6" i="83"/>
  <c r="C6" i="83"/>
  <c r="D6" i="83"/>
  <c r="E6" i="83"/>
  <c r="F6" i="83"/>
  <c r="G6" i="83"/>
  <c r="H6" i="83"/>
  <c r="I6" i="83"/>
  <c r="J6" i="83"/>
  <c r="K6" i="83"/>
  <c r="L6" i="83"/>
  <c r="M6" i="83"/>
  <c r="N6" i="83"/>
  <c r="O6" i="83"/>
  <c r="P6" i="83"/>
  <c r="Q6" i="83"/>
  <c r="R6" i="83"/>
  <c r="S6" i="83"/>
  <c r="T6" i="83"/>
  <c r="U6" i="83"/>
  <c r="V6" i="83"/>
  <c r="W6" i="83"/>
  <c r="X6" i="83"/>
  <c r="Y6" i="83"/>
  <c r="Z6" i="83"/>
  <c r="AA6" i="83"/>
  <c r="AB6" i="83"/>
  <c r="AC6" i="83"/>
  <c r="AD6" i="83"/>
  <c r="AE6" i="83"/>
  <c r="AF6" i="83"/>
  <c r="AG6" i="83"/>
  <c r="AH6" i="83"/>
  <c r="AI6" i="83"/>
  <c r="AJ6" i="83"/>
  <c r="AK6" i="83"/>
  <c r="AL6" i="83"/>
  <c r="AM6" i="83"/>
  <c r="AN6" i="83"/>
  <c r="AO6" i="83"/>
  <c r="AP6" i="83"/>
  <c r="AQ6" i="83"/>
  <c r="AR6" i="83"/>
  <c r="AS6" i="83"/>
  <c r="AT6" i="83"/>
  <c r="AU6" i="83"/>
  <c r="AV6" i="83"/>
  <c r="AW6" i="83"/>
  <c r="AX6" i="83"/>
  <c r="AY6" i="83"/>
  <c r="AZ6" i="83"/>
  <c r="BA6" i="83"/>
  <c r="BB6" i="83"/>
  <c r="BC6" i="83"/>
  <c r="BD6" i="83"/>
  <c r="BE6" i="83"/>
  <c r="BF6" i="83"/>
  <c r="BG6" i="83"/>
  <c r="BH6" i="83"/>
  <c r="BI6" i="83"/>
  <c r="BJ6" i="83"/>
  <c r="B7" i="83"/>
  <c r="C7" i="83"/>
  <c r="D7" i="83"/>
  <c r="E7" i="83"/>
  <c r="F7" i="83"/>
  <c r="G7" i="83"/>
  <c r="H7" i="83"/>
  <c r="I7" i="83"/>
  <c r="J7" i="83"/>
  <c r="K7" i="83"/>
  <c r="L7" i="83"/>
  <c r="M7" i="83"/>
  <c r="N7" i="83"/>
  <c r="O7" i="83"/>
  <c r="P7" i="83"/>
  <c r="Q7" i="83"/>
  <c r="R7" i="83"/>
  <c r="S7" i="83"/>
  <c r="T7" i="83"/>
  <c r="U7" i="83"/>
  <c r="V7" i="83"/>
  <c r="W7" i="83"/>
  <c r="X7" i="83"/>
  <c r="Y7" i="83"/>
  <c r="Z7" i="83"/>
  <c r="AA7" i="83"/>
  <c r="AB7" i="83"/>
  <c r="AC7" i="83"/>
  <c r="AD7" i="83"/>
  <c r="AE7" i="83"/>
  <c r="AF7" i="83"/>
  <c r="AG7" i="83"/>
  <c r="AH7" i="83"/>
  <c r="AI7" i="83"/>
  <c r="AJ7" i="83"/>
  <c r="AK7" i="83"/>
  <c r="AL7" i="83"/>
  <c r="AM7" i="83"/>
  <c r="AN7" i="83"/>
  <c r="AO7" i="83"/>
  <c r="AP7" i="83"/>
  <c r="AQ7" i="83"/>
  <c r="AR7" i="83"/>
  <c r="AS7" i="83"/>
  <c r="AT7" i="83"/>
  <c r="AU7" i="83"/>
  <c r="AV7" i="83"/>
  <c r="AW7" i="83"/>
  <c r="AX7" i="83"/>
  <c r="AY7" i="83"/>
  <c r="AZ7" i="83"/>
  <c r="BA7" i="83"/>
  <c r="BB7" i="83"/>
  <c r="BC7" i="83"/>
  <c r="BD7" i="83"/>
  <c r="BE7" i="83"/>
  <c r="BF7" i="83"/>
  <c r="BG7" i="83"/>
  <c r="BH7" i="83"/>
  <c r="BI7" i="83"/>
  <c r="BJ7" i="83"/>
  <c r="B7" i="82"/>
  <c r="C7" i="82"/>
  <c r="D7" i="82"/>
  <c r="E7" i="82"/>
  <c r="F7" i="82"/>
  <c r="G7" i="82"/>
  <c r="H7" i="82"/>
  <c r="I7" i="82"/>
  <c r="J7" i="82"/>
  <c r="K7" i="82"/>
  <c r="L7" i="82"/>
  <c r="M7" i="82"/>
  <c r="N7" i="82"/>
  <c r="O7" i="82"/>
  <c r="P7" i="82"/>
  <c r="Q7" i="82"/>
  <c r="R7" i="82"/>
  <c r="S7" i="82"/>
  <c r="T7" i="82"/>
  <c r="U7" i="82"/>
  <c r="V7" i="82"/>
  <c r="W7" i="82"/>
  <c r="X7" i="82"/>
  <c r="Y7" i="82"/>
  <c r="Z7" i="82"/>
  <c r="AA7" i="82"/>
  <c r="AB7" i="82"/>
  <c r="AC7" i="82"/>
  <c r="AD7" i="82"/>
  <c r="AE7" i="82"/>
  <c r="AF7" i="82"/>
  <c r="AG7" i="82"/>
  <c r="AH7" i="82"/>
  <c r="AI7" i="82"/>
  <c r="AJ7" i="82"/>
  <c r="AK7" i="82"/>
  <c r="AL7" i="82"/>
  <c r="AM7" i="82"/>
  <c r="AN7" i="82"/>
  <c r="AO7" i="82"/>
  <c r="AP7" i="82"/>
  <c r="AQ7" i="82"/>
  <c r="AR7" i="82"/>
  <c r="AS7" i="82"/>
  <c r="AT7" i="82"/>
  <c r="AU7" i="82"/>
  <c r="AV7" i="82"/>
  <c r="AW7" i="82"/>
  <c r="AX7" i="82"/>
  <c r="AY7" i="82"/>
  <c r="AZ7" i="82"/>
  <c r="BA7" i="82"/>
  <c r="BB7" i="82"/>
  <c r="BC7" i="82"/>
  <c r="BD7" i="82"/>
  <c r="BE7" i="82"/>
  <c r="BF7" i="82"/>
  <c r="BG7" i="82"/>
  <c r="B8" i="82"/>
  <c r="C8" i="82"/>
  <c r="D8" i="82"/>
  <c r="E8" i="82"/>
  <c r="F8" i="82"/>
  <c r="G8" i="82"/>
  <c r="H8" i="82"/>
  <c r="I8" i="82"/>
  <c r="J8" i="82"/>
  <c r="K8" i="82"/>
  <c r="L8" i="82"/>
  <c r="M8" i="82"/>
  <c r="N8" i="82"/>
  <c r="O8" i="82"/>
  <c r="P8" i="82"/>
  <c r="Q8" i="82"/>
  <c r="R8" i="82"/>
  <c r="S8" i="82"/>
  <c r="T8" i="82"/>
  <c r="U8" i="82"/>
  <c r="V8" i="82"/>
  <c r="W8" i="82"/>
  <c r="X8" i="82"/>
  <c r="Y8" i="82"/>
  <c r="Z8" i="82"/>
  <c r="AA8" i="82"/>
  <c r="AB8" i="82"/>
  <c r="AC8" i="82"/>
  <c r="AD8" i="82"/>
  <c r="AE8" i="82"/>
  <c r="AF8" i="82"/>
  <c r="AG8" i="82"/>
  <c r="AH8" i="82"/>
  <c r="AI8" i="82"/>
  <c r="AJ8" i="82"/>
  <c r="AK8" i="82"/>
  <c r="AL8" i="82"/>
  <c r="AM8" i="82"/>
  <c r="AN8" i="82"/>
  <c r="AO8" i="82"/>
  <c r="AP8" i="82"/>
  <c r="AQ8" i="82"/>
  <c r="AR8" i="82"/>
  <c r="AS8" i="82"/>
  <c r="AT8" i="82"/>
  <c r="AU8" i="82"/>
  <c r="AV8" i="82"/>
  <c r="AW8" i="82"/>
  <c r="AX8" i="82"/>
  <c r="AY8" i="82"/>
  <c r="AZ8" i="82"/>
  <c r="BA8" i="82"/>
  <c r="BB8" i="82"/>
  <c r="BC8" i="82"/>
  <c r="BD8" i="82"/>
  <c r="BE8" i="82"/>
  <c r="BF8" i="82"/>
  <c r="BG8" i="82"/>
  <c r="BP9" i="86"/>
  <c r="AO8" i="5" s="1"/>
  <c r="AE7" i="4"/>
  <c r="AD7" i="4"/>
  <c r="AC7" i="4"/>
  <c r="AA7" i="4"/>
  <c r="Z7" i="4"/>
  <c r="X7" i="4"/>
  <c r="Y7" i="4" s="1"/>
  <c r="V7" i="4"/>
  <c r="U7" i="4"/>
  <c r="R7" i="4"/>
  <c r="Q7" i="4"/>
  <c r="P7" i="4"/>
  <c r="O7" i="4"/>
  <c r="L7" i="4"/>
  <c r="K7" i="4"/>
  <c r="I7" i="4"/>
  <c r="J7" i="4" s="1"/>
  <c r="G7" i="4"/>
  <c r="F7" i="4"/>
  <c r="D7" i="4"/>
  <c r="E7" i="4" s="1"/>
  <c r="X8" i="5" s="1"/>
  <c r="AI7" i="3"/>
  <c r="AJ7" i="3" s="1"/>
  <c r="AH7" i="3"/>
  <c r="AG7" i="3"/>
  <c r="AE7" i="3"/>
  <c r="AF7" i="3" s="1"/>
  <c r="T8" i="5" s="1"/>
  <c r="AC7" i="3"/>
  <c r="AD7" i="3" s="1"/>
  <c r="S8" i="5" s="1"/>
  <c r="Z7" i="3"/>
  <c r="Y7" i="3"/>
  <c r="X7" i="3"/>
  <c r="W7" i="3"/>
  <c r="U7" i="3"/>
  <c r="S7" i="3"/>
  <c r="T7" i="3" s="1"/>
  <c r="V7" i="3" s="1"/>
  <c r="Q8" i="5" s="1"/>
  <c r="P7" i="3"/>
  <c r="O7" i="3"/>
  <c r="L7" i="3"/>
  <c r="M7" i="3" s="1"/>
  <c r="N7" i="3" s="1"/>
  <c r="J7" i="3"/>
  <c r="H7" i="3"/>
  <c r="I7" i="3" s="1"/>
  <c r="F7" i="3"/>
  <c r="E7" i="3"/>
  <c r="D7" i="3"/>
  <c r="AP7" i="75"/>
  <c r="AO7" i="75"/>
  <c r="AM7" i="75"/>
  <c r="AL7" i="75"/>
  <c r="AI7" i="75"/>
  <c r="Q7" i="75"/>
  <c r="Y7" i="75" s="1"/>
  <c r="P7" i="75"/>
  <c r="W7" i="75" s="1"/>
  <c r="O7" i="75"/>
  <c r="V7" i="75" s="1"/>
  <c r="M7" i="75"/>
  <c r="S7" i="75" s="1"/>
  <c r="L7" i="75"/>
  <c r="R7" i="75" s="1"/>
  <c r="T7" i="75" s="1"/>
  <c r="K7" i="75"/>
  <c r="I7" i="75"/>
  <c r="H7" i="75"/>
  <c r="G7" i="75"/>
  <c r="N7" i="75" s="1"/>
  <c r="U7" i="75" s="1"/>
  <c r="AG7" i="75" s="1"/>
  <c r="E8" i="5" s="1"/>
  <c r="E7" i="75"/>
  <c r="D7" i="75"/>
  <c r="BP23" i="86"/>
  <c r="BP27" i="86"/>
  <c r="D53" i="4"/>
  <c r="D21" i="4"/>
  <c r="E21" i="4" s="1"/>
  <c r="X22" i="5" s="1"/>
  <c r="F21" i="4"/>
  <c r="G21" i="4"/>
  <c r="I21" i="4"/>
  <c r="J21" i="4" s="1"/>
  <c r="K21" i="4"/>
  <c r="L21" i="4"/>
  <c r="O21" i="4"/>
  <c r="P21" i="4"/>
  <c r="Q21" i="4"/>
  <c r="R21" i="4"/>
  <c r="U21" i="4"/>
  <c r="V21" i="4"/>
  <c r="X21" i="4"/>
  <c r="Y21" i="4" s="1"/>
  <c r="Z21" i="4"/>
  <c r="AA21" i="4"/>
  <c r="AC21" i="4"/>
  <c r="AD21" i="4"/>
  <c r="AE21" i="4"/>
  <c r="D22" i="4"/>
  <c r="E22" i="4" s="1"/>
  <c r="X23" i="5" s="1"/>
  <c r="F22" i="4"/>
  <c r="G22" i="4"/>
  <c r="I22" i="4"/>
  <c r="J22" i="4" s="1"/>
  <c r="K22" i="4"/>
  <c r="L22" i="4"/>
  <c r="O22" i="4"/>
  <c r="P22" i="4"/>
  <c r="Q22" i="4"/>
  <c r="R22" i="4"/>
  <c r="U22" i="4"/>
  <c r="V22" i="4"/>
  <c r="X22" i="4"/>
  <c r="Y22" i="4" s="1"/>
  <c r="Z22" i="4"/>
  <c r="AA22" i="4"/>
  <c r="AC22" i="4"/>
  <c r="AD22" i="4"/>
  <c r="AE22" i="4"/>
  <c r="D23" i="4"/>
  <c r="E23" i="4" s="1"/>
  <c r="X24" i="5" s="1"/>
  <c r="F23" i="4"/>
  <c r="G23" i="4"/>
  <c r="I23" i="4"/>
  <c r="J23" i="4" s="1"/>
  <c r="K23" i="4"/>
  <c r="L23" i="4"/>
  <c r="O23" i="4"/>
  <c r="P23" i="4"/>
  <c r="Q23" i="4"/>
  <c r="R23" i="4"/>
  <c r="U23" i="4"/>
  <c r="V23" i="4"/>
  <c r="X23" i="4"/>
  <c r="Y23" i="4" s="1"/>
  <c r="Z23" i="4"/>
  <c r="AA23" i="4"/>
  <c r="AC23" i="4"/>
  <c r="AD23" i="4"/>
  <c r="AE23" i="4"/>
  <c r="D24" i="4"/>
  <c r="E24" i="4" s="1"/>
  <c r="X25" i="5" s="1"/>
  <c r="F24" i="4"/>
  <c r="G24" i="4"/>
  <c r="I24" i="4"/>
  <c r="J24" i="4" s="1"/>
  <c r="K24" i="4"/>
  <c r="L24" i="4"/>
  <c r="O24" i="4"/>
  <c r="P24" i="4"/>
  <c r="Q24" i="4"/>
  <c r="R24" i="4"/>
  <c r="U24" i="4"/>
  <c r="V24" i="4"/>
  <c r="X24" i="4"/>
  <c r="Y24" i="4" s="1"/>
  <c r="Z24" i="4"/>
  <c r="AA24" i="4"/>
  <c r="AC24" i="4"/>
  <c r="AD24" i="4"/>
  <c r="AE24" i="4"/>
  <c r="D25" i="4"/>
  <c r="E25" i="4" s="1"/>
  <c r="X26" i="5" s="1"/>
  <c r="F25" i="4"/>
  <c r="G25" i="4"/>
  <c r="I25" i="4"/>
  <c r="J25" i="4" s="1"/>
  <c r="K25" i="4"/>
  <c r="L25" i="4"/>
  <c r="O25" i="4"/>
  <c r="P25" i="4"/>
  <c r="Q25" i="4"/>
  <c r="R25" i="4"/>
  <c r="U25" i="4"/>
  <c r="V25" i="4"/>
  <c r="X25" i="4"/>
  <c r="Y25" i="4" s="1"/>
  <c r="Z25" i="4"/>
  <c r="AA25" i="4"/>
  <c r="AC25" i="4"/>
  <c r="AD25" i="4"/>
  <c r="AE25" i="4"/>
  <c r="D26" i="4"/>
  <c r="E26" i="4" s="1"/>
  <c r="X27" i="5" s="1"/>
  <c r="F26" i="4"/>
  <c r="G26" i="4"/>
  <c r="I26" i="4"/>
  <c r="J26" i="4" s="1"/>
  <c r="K26" i="4"/>
  <c r="L26" i="4"/>
  <c r="O26" i="4"/>
  <c r="P26" i="4"/>
  <c r="Q26" i="4"/>
  <c r="R26" i="4"/>
  <c r="U26" i="4"/>
  <c r="V26" i="4"/>
  <c r="X26" i="4"/>
  <c r="Y26" i="4" s="1"/>
  <c r="Z26" i="4"/>
  <c r="AA26" i="4"/>
  <c r="AC26" i="4"/>
  <c r="AD26" i="4"/>
  <c r="AE26" i="4"/>
  <c r="D27" i="4"/>
  <c r="E27" i="4" s="1"/>
  <c r="X28" i="5" s="1"/>
  <c r="F27" i="4"/>
  <c r="G27" i="4"/>
  <c r="I27" i="4"/>
  <c r="J27" i="4" s="1"/>
  <c r="K27" i="4"/>
  <c r="L27" i="4"/>
  <c r="O27" i="4"/>
  <c r="P27" i="4"/>
  <c r="Q27" i="4"/>
  <c r="R27" i="4"/>
  <c r="U27" i="4"/>
  <c r="V27" i="4"/>
  <c r="X27" i="4"/>
  <c r="Y27" i="4" s="1"/>
  <c r="Z27" i="4"/>
  <c r="AA27" i="4"/>
  <c r="AC27" i="4"/>
  <c r="AD27" i="4"/>
  <c r="AE27" i="4"/>
  <c r="D28" i="4"/>
  <c r="E28" i="4" s="1"/>
  <c r="X29" i="5" s="1"/>
  <c r="F28" i="4"/>
  <c r="G28" i="4"/>
  <c r="I28" i="4"/>
  <c r="J28" i="4" s="1"/>
  <c r="K28" i="4"/>
  <c r="L28" i="4"/>
  <c r="O28" i="4"/>
  <c r="P28" i="4"/>
  <c r="Q28" i="4"/>
  <c r="R28" i="4"/>
  <c r="U28" i="4"/>
  <c r="V28" i="4"/>
  <c r="X28" i="4"/>
  <c r="Y28" i="4" s="1"/>
  <c r="Z28" i="4"/>
  <c r="AA28" i="4"/>
  <c r="AC28" i="4"/>
  <c r="AD28" i="4"/>
  <c r="AE28" i="4"/>
  <c r="AE20" i="4"/>
  <c r="AD20" i="4"/>
  <c r="AC20" i="4"/>
  <c r="AA20" i="4"/>
  <c r="Z20" i="4"/>
  <c r="X20" i="4"/>
  <c r="Y20" i="4" s="1"/>
  <c r="V20" i="4"/>
  <c r="U20" i="4"/>
  <c r="R20" i="4"/>
  <c r="Q20" i="4"/>
  <c r="P20" i="4"/>
  <c r="O20" i="4"/>
  <c r="L20" i="4"/>
  <c r="K20" i="4"/>
  <c r="I20" i="4"/>
  <c r="J20" i="4" s="1"/>
  <c r="G20" i="4"/>
  <c r="F20" i="4"/>
  <c r="D20" i="4"/>
  <c r="E20" i="4" s="1"/>
  <c r="X21" i="5" s="1"/>
  <c r="BK26" i="83" l="1"/>
  <c r="F6" i="84"/>
  <c r="G6" i="84" s="1"/>
  <c r="BJ7" i="82"/>
  <c r="BK27" i="83"/>
  <c r="B27" i="84" s="1"/>
  <c r="C27" i="84" s="1"/>
  <c r="BK22" i="83"/>
  <c r="BL8" i="82"/>
  <c r="BK7" i="82"/>
  <c r="AN7" i="75"/>
  <c r="I8" i="5" s="1"/>
  <c r="BK21" i="83"/>
  <c r="AL23" i="5" s="1"/>
  <c r="AM23" i="5" s="1"/>
  <c r="AB7" i="4"/>
  <c r="AD8" i="5" s="1"/>
  <c r="BK24" i="83"/>
  <c r="BK23" i="83"/>
  <c r="BL23" i="83" s="1"/>
  <c r="S7" i="4"/>
  <c r="AA8" i="5" s="1"/>
  <c r="BK25" i="83"/>
  <c r="BL25" i="83" s="1"/>
  <c r="K7" i="3"/>
  <c r="N8" i="5" s="1"/>
  <c r="BK20" i="83"/>
  <c r="BL20" i="83" s="1"/>
  <c r="BK19" i="83"/>
  <c r="B19" i="84" s="1"/>
  <c r="C19" i="84" s="1"/>
  <c r="B26" i="84"/>
  <c r="C26" i="84" s="1"/>
  <c r="BL26" i="83"/>
  <c r="AL28" i="5"/>
  <c r="AM28" i="5" s="1"/>
  <c r="BL22" i="83"/>
  <c r="B22" i="84"/>
  <c r="C22" i="84" s="1"/>
  <c r="AL24" i="5"/>
  <c r="AM24" i="5" s="1"/>
  <c r="B21" i="84"/>
  <c r="C21" i="84" s="1"/>
  <c r="BL21" i="83"/>
  <c r="BL24" i="83"/>
  <c r="B24" i="84"/>
  <c r="C24" i="84" s="1"/>
  <c r="AL26" i="5"/>
  <c r="AM26" i="5" s="1"/>
  <c r="AL29" i="5"/>
  <c r="AM29" i="5" s="1"/>
  <c r="BK6" i="83"/>
  <c r="BK7" i="83"/>
  <c r="BL7" i="83" s="1"/>
  <c r="BH8" i="82"/>
  <c r="BI8" i="82" s="1"/>
  <c r="BK8" i="82"/>
  <c r="BH7" i="82"/>
  <c r="BL7" i="82"/>
  <c r="BJ8" i="82"/>
  <c r="M7" i="4"/>
  <c r="N7" i="4" s="1"/>
  <c r="AA7" i="75"/>
  <c r="J7" i="75"/>
  <c r="Q7" i="3"/>
  <c r="O8" i="5" s="1"/>
  <c r="W7" i="4"/>
  <c r="AC8" i="5" s="1"/>
  <c r="AC7" i="75"/>
  <c r="G7" i="3"/>
  <c r="AF7" i="4"/>
  <c r="AE8" i="5" s="1"/>
  <c r="AA7" i="3"/>
  <c r="AB7" i="3" s="1"/>
  <c r="R8" i="5" s="1"/>
  <c r="H7" i="4"/>
  <c r="Y8" i="5" s="1"/>
  <c r="AK7" i="3"/>
  <c r="U8" i="5" s="1"/>
  <c r="AE7" i="75"/>
  <c r="AJ7" i="75" s="1"/>
  <c r="G8" i="5" s="1"/>
  <c r="Z7" i="75"/>
  <c r="AQ7" i="75"/>
  <c r="X7" i="75"/>
  <c r="AB7" i="75"/>
  <c r="F7" i="75"/>
  <c r="AF7" i="75" s="1"/>
  <c r="D8" i="5" s="1"/>
  <c r="BP29" i="86"/>
  <c r="F26" i="84" s="1"/>
  <c r="G26" i="84" s="1"/>
  <c r="BP24" i="86"/>
  <c r="F21" i="84" s="1"/>
  <c r="G21" i="84" s="1"/>
  <c r="BP25" i="86"/>
  <c r="F22" i="84" s="1"/>
  <c r="G22" i="84" s="1"/>
  <c r="BP30" i="86"/>
  <c r="F27" i="84" s="1"/>
  <c r="G27" i="84" s="1"/>
  <c r="BP22" i="86"/>
  <c r="F19" i="84" s="1"/>
  <c r="G19" i="84" s="1"/>
  <c r="BP26" i="86"/>
  <c r="AO25" i="5" s="1"/>
  <c r="BP28" i="86"/>
  <c r="AO27" i="5" s="1"/>
  <c r="F20" i="84"/>
  <c r="G20" i="84" s="1"/>
  <c r="AO22" i="5"/>
  <c r="F24" i="84"/>
  <c r="G24" i="84" s="1"/>
  <c r="AO26" i="5"/>
  <c r="H21" i="4"/>
  <c r="Y22" i="5" s="1"/>
  <c r="W23" i="4"/>
  <c r="AC24" i="5" s="1"/>
  <c r="W28" i="4"/>
  <c r="AC29" i="5" s="1"/>
  <c r="M23" i="4"/>
  <c r="N23" i="4" s="1"/>
  <c r="Z24" i="5" s="1"/>
  <c r="W27" i="4"/>
  <c r="AC28" i="5" s="1"/>
  <c r="M26" i="4"/>
  <c r="N26" i="4" s="1"/>
  <c r="Z27" i="5" s="1"/>
  <c r="S25" i="4"/>
  <c r="AA26" i="5" s="1"/>
  <c r="AF23" i="4"/>
  <c r="AE24" i="5" s="1"/>
  <c r="W20" i="4"/>
  <c r="AC21" i="5" s="1"/>
  <c r="H28" i="4"/>
  <c r="Y29" i="5" s="1"/>
  <c r="AF27" i="4"/>
  <c r="AE28" i="5" s="1"/>
  <c r="AB28" i="4"/>
  <c r="AD29" i="5" s="1"/>
  <c r="H26" i="4"/>
  <c r="Y27" i="5" s="1"/>
  <c r="H23" i="4"/>
  <c r="Y24" i="5" s="1"/>
  <c r="AF26" i="4"/>
  <c r="AE27" i="5" s="1"/>
  <c r="M22" i="4"/>
  <c r="N22" i="4" s="1"/>
  <c r="Z23" i="5" s="1"/>
  <c r="S21" i="4"/>
  <c r="AA22" i="5" s="1"/>
  <c r="W25" i="4"/>
  <c r="AC26" i="5" s="1"/>
  <c r="S24" i="4"/>
  <c r="AA25" i="5" s="1"/>
  <c r="AB22" i="4"/>
  <c r="AD23" i="5" s="1"/>
  <c r="H27" i="4"/>
  <c r="Y28" i="5" s="1"/>
  <c r="W22" i="4"/>
  <c r="AC23" i="5" s="1"/>
  <c r="AB21" i="4"/>
  <c r="AD22" i="5" s="1"/>
  <c r="M21" i="4"/>
  <c r="N21" i="4" s="1"/>
  <c r="Z22" i="5" s="1"/>
  <c r="AF25" i="4"/>
  <c r="AE26" i="5" s="1"/>
  <c r="S23" i="4"/>
  <c r="AA24" i="5" s="1"/>
  <c r="AF28" i="4"/>
  <c r="AE29" i="5" s="1"/>
  <c r="S27" i="4"/>
  <c r="AA28" i="5" s="1"/>
  <c r="W26" i="4"/>
  <c r="AC27" i="5" s="1"/>
  <c r="W24" i="4"/>
  <c r="AC25" i="5" s="1"/>
  <c r="H24" i="4"/>
  <c r="Y25" i="5" s="1"/>
  <c r="W21" i="4"/>
  <c r="AC22" i="5" s="1"/>
  <c r="M27" i="4"/>
  <c r="N27" i="4" s="1"/>
  <c r="Z28" i="5" s="1"/>
  <c r="AB25" i="4"/>
  <c r="AD26" i="5" s="1"/>
  <c r="AF22" i="4"/>
  <c r="AE23" i="5" s="1"/>
  <c r="M24" i="4"/>
  <c r="N24" i="4" s="1"/>
  <c r="Z25" i="5" s="1"/>
  <c r="S22" i="4"/>
  <c r="AA23" i="5" s="1"/>
  <c r="H22" i="4"/>
  <c r="Y23" i="5" s="1"/>
  <c r="M28" i="4"/>
  <c r="N28" i="4" s="1"/>
  <c r="Z29" i="5" s="1"/>
  <c r="S26" i="4"/>
  <c r="AA27" i="5" s="1"/>
  <c r="AF24" i="4"/>
  <c r="AE25" i="5" s="1"/>
  <c r="H25" i="4"/>
  <c r="Y26" i="5" s="1"/>
  <c r="S28" i="4"/>
  <c r="AA29" i="5" s="1"/>
  <c r="AB27" i="4"/>
  <c r="AD28" i="5" s="1"/>
  <c r="AB26" i="4"/>
  <c r="AD27" i="5" s="1"/>
  <c r="M25" i="4"/>
  <c r="N25" i="4" s="1"/>
  <c r="Z26" i="5" s="1"/>
  <c r="AB23" i="4"/>
  <c r="AD24" i="5" s="1"/>
  <c r="AF21" i="4"/>
  <c r="AE22" i="5" s="1"/>
  <c r="AF20" i="4"/>
  <c r="AE21" i="5" s="1"/>
  <c r="AB24" i="4"/>
  <c r="AD25" i="5" s="1"/>
  <c r="M20" i="4"/>
  <c r="N20" i="4" s="1"/>
  <c r="Z21" i="5" s="1"/>
  <c r="S20" i="4"/>
  <c r="AA21" i="5" s="1"/>
  <c r="AB20" i="4"/>
  <c r="AD21" i="5" s="1"/>
  <c r="H20" i="4"/>
  <c r="Y21" i="5" s="1"/>
  <c r="L6" i="3"/>
  <c r="E36" i="3"/>
  <c r="B25" i="84" l="1"/>
  <c r="C25" i="84" s="1"/>
  <c r="AL22" i="5"/>
  <c r="AM22" i="5" s="1"/>
  <c r="BI7" i="82"/>
  <c r="AN8" i="5" s="1"/>
  <c r="BL27" i="83"/>
  <c r="B20" i="84"/>
  <c r="C20" i="84" s="1"/>
  <c r="BL19" i="83"/>
  <c r="AL27" i="5"/>
  <c r="AM27" i="5" s="1"/>
  <c r="AL21" i="5"/>
  <c r="AM21" i="5" s="1"/>
  <c r="AL25" i="5"/>
  <c r="AM25" i="5" s="1"/>
  <c r="B23" i="84"/>
  <c r="C23" i="84" s="1"/>
  <c r="AH7" i="75"/>
  <c r="F8" i="5" s="1"/>
  <c r="AD7" i="75"/>
  <c r="T7" i="4"/>
  <c r="Z8" i="5"/>
  <c r="BL6" i="83"/>
  <c r="AL8" i="5"/>
  <c r="AM8" i="5" s="1"/>
  <c r="R7" i="3"/>
  <c r="P8" i="5" s="1"/>
  <c r="M8" i="5"/>
  <c r="AR7" i="75"/>
  <c r="K8" i="5" s="1"/>
  <c r="J8" i="5"/>
  <c r="AL7" i="3"/>
  <c r="V8" i="5" s="1"/>
  <c r="AG7" i="4"/>
  <c r="AF8" i="5" s="1"/>
  <c r="AO23" i="5"/>
  <c r="AO28" i="5"/>
  <c r="AO24" i="5"/>
  <c r="AO21" i="5"/>
  <c r="AO29" i="5"/>
  <c r="F23" i="84"/>
  <c r="G23" i="84" s="1"/>
  <c r="F25" i="84"/>
  <c r="G25" i="84" s="1"/>
  <c r="AG23" i="4"/>
  <c r="AF24" i="5" s="1"/>
  <c r="AG25" i="4"/>
  <c r="AF26" i="5" s="1"/>
  <c r="T26" i="4"/>
  <c r="AB27" i="5" s="1"/>
  <c r="AG20" i="4"/>
  <c r="AF21" i="5" s="1"/>
  <c r="T28" i="4"/>
  <c r="T21" i="4"/>
  <c r="AG27" i="4"/>
  <c r="AF28" i="5" s="1"/>
  <c r="AG28" i="4"/>
  <c r="AF29" i="5" s="1"/>
  <c r="AG21" i="4"/>
  <c r="AF22" i="5" s="1"/>
  <c r="T24" i="4"/>
  <c r="AB25" i="5" s="1"/>
  <c r="AG26" i="4"/>
  <c r="AF27" i="5" s="1"/>
  <c r="T22" i="4"/>
  <c r="AB23" i="5" s="1"/>
  <c r="AG22" i="4"/>
  <c r="AF23" i="5" s="1"/>
  <c r="T23" i="4"/>
  <c r="T27" i="4"/>
  <c r="AB28" i="5" s="1"/>
  <c r="AG24" i="4"/>
  <c r="AF25" i="5" s="1"/>
  <c r="T25" i="4"/>
  <c r="T20" i="4"/>
  <c r="AK7" i="75" l="1"/>
  <c r="H8" i="5" s="1"/>
  <c r="L8" i="5" s="1"/>
  <c r="AB21" i="5"/>
  <c r="AG21" i="5" s="1"/>
  <c r="AG25" i="5"/>
  <c r="AB24" i="5"/>
  <c r="AG24" i="5" s="1"/>
  <c r="AB22" i="5"/>
  <c r="AG22" i="5" s="1"/>
  <c r="AG26" i="5"/>
  <c r="AB26" i="5"/>
  <c r="AB29" i="5"/>
  <c r="AG29" i="5" s="1"/>
  <c r="AG23" i="5"/>
  <c r="AG27" i="5"/>
  <c r="AG28" i="5"/>
  <c r="AB8" i="5"/>
  <c r="AG8" i="5" s="1"/>
  <c r="W8" i="5"/>
  <c r="AH8" i="5" l="1"/>
  <c r="AI8" i="5" s="1"/>
  <c r="D21" i="3"/>
  <c r="E21" i="3"/>
  <c r="F21" i="3"/>
  <c r="H21" i="3"/>
  <c r="I21" i="3" s="1"/>
  <c r="J21" i="3"/>
  <c r="L21" i="3"/>
  <c r="M21" i="3" s="1"/>
  <c r="N21" i="3" s="1"/>
  <c r="O21" i="3"/>
  <c r="P21" i="3"/>
  <c r="S21" i="3"/>
  <c r="T21" i="3" s="1"/>
  <c r="U21" i="3"/>
  <c r="W21" i="3"/>
  <c r="X21" i="3"/>
  <c r="Y21" i="3"/>
  <c r="Z21" i="3"/>
  <c r="AC21" i="3"/>
  <c r="AD21" i="3" s="1"/>
  <c r="S22" i="5" s="1"/>
  <c r="AE21" i="3"/>
  <c r="AF21" i="3" s="1"/>
  <c r="T22" i="5" s="1"/>
  <c r="AG21" i="3"/>
  <c r="AH21" i="3"/>
  <c r="AI21" i="3"/>
  <c r="AJ21" i="3" s="1"/>
  <c r="D22" i="3"/>
  <c r="E22" i="3"/>
  <c r="F22" i="3"/>
  <c r="H22" i="3"/>
  <c r="I22" i="3" s="1"/>
  <c r="J22" i="3"/>
  <c r="L22" i="3"/>
  <c r="O22" i="3"/>
  <c r="P22" i="3"/>
  <c r="S22" i="3"/>
  <c r="T22" i="3" s="1"/>
  <c r="U22" i="3"/>
  <c r="W22" i="3"/>
  <c r="X22" i="3"/>
  <c r="Y22" i="3"/>
  <c r="Z22" i="3"/>
  <c r="AC22" i="3"/>
  <c r="AD22" i="3" s="1"/>
  <c r="S23" i="5" s="1"/>
  <c r="AE22" i="3"/>
  <c r="AF22" i="3" s="1"/>
  <c r="T23" i="5" s="1"/>
  <c r="AG22" i="3"/>
  <c r="AH22" i="3"/>
  <c r="AI22" i="3"/>
  <c r="AJ22" i="3" s="1"/>
  <c r="D23" i="3"/>
  <c r="E23" i="3"/>
  <c r="F23" i="3"/>
  <c r="H23" i="3"/>
  <c r="I23" i="3" s="1"/>
  <c r="J23" i="3"/>
  <c r="L23" i="3"/>
  <c r="O23" i="3"/>
  <c r="P23" i="3"/>
  <c r="S23" i="3"/>
  <c r="T23" i="3" s="1"/>
  <c r="U23" i="3"/>
  <c r="W23" i="3"/>
  <c r="X23" i="3"/>
  <c r="Y23" i="3"/>
  <c r="Z23" i="3"/>
  <c r="AC23" i="3"/>
  <c r="AD23" i="3" s="1"/>
  <c r="S24" i="5" s="1"/>
  <c r="AE23" i="3"/>
  <c r="AF23" i="3" s="1"/>
  <c r="T24" i="5" s="1"/>
  <c r="AG23" i="3"/>
  <c r="AH23" i="3"/>
  <c r="AI23" i="3"/>
  <c r="AJ23" i="3" s="1"/>
  <c r="D24" i="3"/>
  <c r="E24" i="3"/>
  <c r="F24" i="3"/>
  <c r="H24" i="3"/>
  <c r="I24" i="3" s="1"/>
  <c r="J24" i="3"/>
  <c r="L24" i="3"/>
  <c r="O24" i="3"/>
  <c r="P24" i="3"/>
  <c r="S24" i="3"/>
  <c r="T24" i="3" s="1"/>
  <c r="U24" i="3"/>
  <c r="W24" i="3"/>
  <c r="X24" i="3"/>
  <c r="Y24" i="3"/>
  <c r="Z24" i="3"/>
  <c r="AC24" i="3"/>
  <c r="AD24" i="3" s="1"/>
  <c r="S25" i="5" s="1"/>
  <c r="AE24" i="3"/>
  <c r="AF24" i="3" s="1"/>
  <c r="T25" i="5" s="1"/>
  <c r="AG24" i="3"/>
  <c r="AH24" i="3"/>
  <c r="AI24" i="3"/>
  <c r="AJ24" i="3" s="1"/>
  <c r="D25" i="3"/>
  <c r="E25" i="3"/>
  <c r="F25" i="3"/>
  <c r="H25" i="3"/>
  <c r="I25" i="3" s="1"/>
  <c r="J25" i="3"/>
  <c r="L25" i="3"/>
  <c r="O25" i="3"/>
  <c r="P25" i="3"/>
  <c r="S25" i="3"/>
  <c r="T25" i="3" s="1"/>
  <c r="U25" i="3"/>
  <c r="W25" i="3"/>
  <c r="X25" i="3"/>
  <c r="Y25" i="3"/>
  <c r="Z25" i="3"/>
  <c r="AC25" i="3"/>
  <c r="AD25" i="3" s="1"/>
  <c r="S26" i="5" s="1"/>
  <c r="AE25" i="3"/>
  <c r="AF25" i="3" s="1"/>
  <c r="T26" i="5" s="1"/>
  <c r="AG25" i="3"/>
  <c r="AH25" i="3"/>
  <c r="AI25" i="3"/>
  <c r="AJ25" i="3" s="1"/>
  <c r="D26" i="3"/>
  <c r="E26" i="3"/>
  <c r="F26" i="3"/>
  <c r="H26" i="3"/>
  <c r="I26" i="3" s="1"/>
  <c r="J26" i="3"/>
  <c r="L26" i="3"/>
  <c r="O26" i="3"/>
  <c r="P26" i="3"/>
  <c r="S26" i="3"/>
  <c r="T26" i="3" s="1"/>
  <c r="U26" i="3"/>
  <c r="W26" i="3"/>
  <c r="X26" i="3"/>
  <c r="Y26" i="3"/>
  <c r="Z26" i="3"/>
  <c r="AC26" i="3"/>
  <c r="AD26" i="3" s="1"/>
  <c r="S27" i="5" s="1"/>
  <c r="AE26" i="3"/>
  <c r="AF26" i="3" s="1"/>
  <c r="T27" i="5" s="1"/>
  <c r="AG26" i="3"/>
  <c r="AH26" i="3"/>
  <c r="AI26" i="3"/>
  <c r="AJ26" i="3" s="1"/>
  <c r="D27" i="3"/>
  <c r="E27" i="3"/>
  <c r="F27" i="3"/>
  <c r="H27" i="3"/>
  <c r="I27" i="3" s="1"/>
  <c r="J27" i="3"/>
  <c r="L27" i="3"/>
  <c r="O27" i="3"/>
  <c r="P27" i="3"/>
  <c r="S27" i="3"/>
  <c r="T27" i="3" s="1"/>
  <c r="U27" i="3"/>
  <c r="W27" i="3"/>
  <c r="X27" i="3"/>
  <c r="Y27" i="3"/>
  <c r="Z27" i="3"/>
  <c r="AC27" i="3"/>
  <c r="AD27" i="3" s="1"/>
  <c r="S28" i="5" s="1"/>
  <c r="AE27" i="3"/>
  <c r="AF27" i="3" s="1"/>
  <c r="T28" i="5" s="1"/>
  <c r="AG27" i="3"/>
  <c r="AH27" i="3"/>
  <c r="AI27" i="3"/>
  <c r="AJ27" i="3" s="1"/>
  <c r="D28" i="3"/>
  <c r="E28" i="3"/>
  <c r="F28" i="3"/>
  <c r="H28" i="3"/>
  <c r="I28" i="3" s="1"/>
  <c r="J28" i="3"/>
  <c r="L28" i="3"/>
  <c r="O28" i="3"/>
  <c r="P28" i="3"/>
  <c r="S28" i="3"/>
  <c r="T28" i="3" s="1"/>
  <c r="U28" i="3"/>
  <c r="W28" i="3"/>
  <c r="X28" i="3"/>
  <c r="Y28" i="3"/>
  <c r="Z28" i="3"/>
  <c r="AC28" i="3"/>
  <c r="AD28" i="3" s="1"/>
  <c r="S29" i="5" s="1"/>
  <c r="AE28" i="3"/>
  <c r="AF28" i="3" s="1"/>
  <c r="T29" i="5" s="1"/>
  <c r="AG28" i="3"/>
  <c r="AH28" i="3"/>
  <c r="AI28" i="3"/>
  <c r="AJ28" i="3" s="1"/>
  <c r="AI20" i="3"/>
  <c r="AJ20" i="3" s="1"/>
  <c r="AH20" i="3"/>
  <c r="AG20" i="3"/>
  <c r="AE20" i="3"/>
  <c r="AF20" i="3" s="1"/>
  <c r="T21" i="5" s="1"/>
  <c r="AC20" i="3"/>
  <c r="AD20" i="3" s="1"/>
  <c r="S21" i="5" s="1"/>
  <c r="Z20" i="3"/>
  <c r="Y20" i="3"/>
  <c r="X20" i="3"/>
  <c r="W20" i="3"/>
  <c r="U20" i="3"/>
  <c r="S20" i="3"/>
  <c r="T20" i="3" s="1"/>
  <c r="P20" i="3"/>
  <c r="O20" i="3"/>
  <c r="L20" i="3"/>
  <c r="J20" i="3"/>
  <c r="H20" i="3"/>
  <c r="I20" i="3" s="1"/>
  <c r="F20" i="3"/>
  <c r="E20" i="3"/>
  <c r="D20" i="3"/>
  <c r="D21" i="75"/>
  <c r="E21" i="75"/>
  <c r="G21" i="75"/>
  <c r="N21" i="75" s="1"/>
  <c r="U21" i="75" s="1"/>
  <c r="AG21" i="75" s="1"/>
  <c r="E22" i="5" s="1"/>
  <c r="H21" i="75"/>
  <c r="I21" i="75"/>
  <c r="K21" i="75"/>
  <c r="L21" i="75"/>
  <c r="R21" i="75" s="1"/>
  <c r="M21" i="75"/>
  <c r="S21" i="75" s="1"/>
  <c r="O21" i="75"/>
  <c r="V21" i="75" s="1"/>
  <c r="P21" i="75"/>
  <c r="W21" i="75" s="1"/>
  <c r="Q21" i="75"/>
  <c r="Y21" i="75" s="1"/>
  <c r="AI21" i="75"/>
  <c r="AL21" i="75"/>
  <c r="AM21" i="75"/>
  <c r="AO21" i="75"/>
  <c r="AP21" i="75"/>
  <c r="D22" i="75"/>
  <c r="E22" i="75"/>
  <c r="G22" i="75"/>
  <c r="N22" i="75" s="1"/>
  <c r="U22" i="75" s="1"/>
  <c r="AG22" i="75" s="1"/>
  <c r="E23" i="5" s="1"/>
  <c r="H22" i="75"/>
  <c r="I22" i="75"/>
  <c r="K22" i="75"/>
  <c r="L22" i="75"/>
  <c r="R22" i="75" s="1"/>
  <c r="M22" i="75"/>
  <c r="S22" i="75" s="1"/>
  <c r="O22" i="75"/>
  <c r="V22" i="75" s="1"/>
  <c r="P22" i="75"/>
  <c r="W22" i="75" s="1"/>
  <c r="Q22" i="75"/>
  <c r="Y22" i="75" s="1"/>
  <c r="AI22" i="75"/>
  <c r="AL22" i="75"/>
  <c r="AM22" i="75"/>
  <c r="AO22" i="75"/>
  <c r="AP22" i="75"/>
  <c r="D23" i="75"/>
  <c r="E23" i="75"/>
  <c r="G23" i="75"/>
  <c r="N23" i="75" s="1"/>
  <c r="U23" i="75" s="1"/>
  <c r="AG23" i="75" s="1"/>
  <c r="E24" i="5" s="1"/>
  <c r="H23" i="75"/>
  <c r="I23" i="75"/>
  <c r="K23" i="75"/>
  <c r="L23" i="75"/>
  <c r="R23" i="75" s="1"/>
  <c r="M23" i="75"/>
  <c r="S23" i="75" s="1"/>
  <c r="O23" i="75"/>
  <c r="V23" i="75" s="1"/>
  <c r="P23" i="75"/>
  <c r="W23" i="75" s="1"/>
  <c r="Q23" i="75"/>
  <c r="Y23" i="75" s="1"/>
  <c r="AI23" i="75"/>
  <c r="AL23" i="75"/>
  <c r="AM23" i="75"/>
  <c r="AO23" i="75"/>
  <c r="AP23" i="75"/>
  <c r="D24" i="75"/>
  <c r="E24" i="75"/>
  <c r="G24" i="75"/>
  <c r="N24" i="75" s="1"/>
  <c r="U24" i="75" s="1"/>
  <c r="AG24" i="75" s="1"/>
  <c r="E25" i="5" s="1"/>
  <c r="H24" i="75"/>
  <c r="I24" i="75"/>
  <c r="K24" i="75"/>
  <c r="L24" i="75"/>
  <c r="R24" i="75" s="1"/>
  <c r="M24" i="75"/>
  <c r="S24" i="75" s="1"/>
  <c r="O24" i="75"/>
  <c r="V24" i="75" s="1"/>
  <c r="P24" i="75"/>
  <c r="W24" i="75" s="1"/>
  <c r="Q24" i="75"/>
  <c r="Y24" i="75" s="1"/>
  <c r="AI24" i="75"/>
  <c r="AL24" i="75"/>
  <c r="AM24" i="75"/>
  <c r="AO24" i="75"/>
  <c r="AP24" i="75"/>
  <c r="D25" i="75"/>
  <c r="E25" i="75"/>
  <c r="G25" i="75"/>
  <c r="N25" i="75" s="1"/>
  <c r="U25" i="75" s="1"/>
  <c r="AG25" i="75" s="1"/>
  <c r="E26" i="5" s="1"/>
  <c r="H25" i="75"/>
  <c r="I25" i="75"/>
  <c r="K25" i="75"/>
  <c r="L25" i="75"/>
  <c r="R25" i="75" s="1"/>
  <c r="M25" i="75"/>
  <c r="S25" i="75" s="1"/>
  <c r="O25" i="75"/>
  <c r="V25" i="75" s="1"/>
  <c r="P25" i="75"/>
  <c r="W25" i="75" s="1"/>
  <c r="Q25" i="75"/>
  <c r="Y25" i="75" s="1"/>
  <c r="AI25" i="75"/>
  <c r="AL25" i="75"/>
  <c r="AM25" i="75"/>
  <c r="AO25" i="75"/>
  <c r="AP25" i="75"/>
  <c r="D26" i="75"/>
  <c r="E26" i="75"/>
  <c r="G26" i="75"/>
  <c r="N26" i="75" s="1"/>
  <c r="U26" i="75" s="1"/>
  <c r="AG26" i="75" s="1"/>
  <c r="E27" i="5" s="1"/>
  <c r="H26" i="75"/>
  <c r="I26" i="75"/>
  <c r="K26" i="75"/>
  <c r="L26" i="75"/>
  <c r="R26" i="75" s="1"/>
  <c r="M26" i="75"/>
  <c r="S26" i="75" s="1"/>
  <c r="O26" i="75"/>
  <c r="V26" i="75" s="1"/>
  <c r="P26" i="75"/>
  <c r="W26" i="75" s="1"/>
  <c r="Q26" i="75"/>
  <c r="Y26" i="75" s="1"/>
  <c r="AI26" i="75"/>
  <c r="AL26" i="75"/>
  <c r="AM26" i="75"/>
  <c r="AO26" i="75"/>
  <c r="AP26" i="75"/>
  <c r="D27" i="75"/>
  <c r="E27" i="75"/>
  <c r="G27" i="75"/>
  <c r="N27" i="75" s="1"/>
  <c r="U27" i="75" s="1"/>
  <c r="AG27" i="75" s="1"/>
  <c r="E28" i="5" s="1"/>
  <c r="H27" i="75"/>
  <c r="I27" i="75"/>
  <c r="K27" i="75"/>
  <c r="L27" i="75"/>
  <c r="R27" i="75" s="1"/>
  <c r="M27" i="75"/>
  <c r="S27" i="75" s="1"/>
  <c r="O27" i="75"/>
  <c r="V27" i="75" s="1"/>
  <c r="P27" i="75"/>
  <c r="W27" i="75" s="1"/>
  <c r="Q27" i="75"/>
  <c r="Y27" i="75" s="1"/>
  <c r="AI27" i="75"/>
  <c r="AL27" i="75"/>
  <c r="AM27" i="75"/>
  <c r="AO27" i="75"/>
  <c r="AP27" i="75"/>
  <c r="D28" i="75"/>
  <c r="E28" i="75"/>
  <c r="G28" i="75"/>
  <c r="N28" i="75" s="1"/>
  <c r="U28" i="75" s="1"/>
  <c r="AG28" i="75" s="1"/>
  <c r="E29" i="5" s="1"/>
  <c r="H28" i="75"/>
  <c r="I28" i="75"/>
  <c r="K28" i="75"/>
  <c r="L28" i="75"/>
  <c r="R28" i="75" s="1"/>
  <c r="M28" i="75"/>
  <c r="S28" i="75" s="1"/>
  <c r="O28" i="75"/>
  <c r="V28" i="75" s="1"/>
  <c r="P28" i="75"/>
  <c r="W28" i="75" s="1"/>
  <c r="Q28" i="75"/>
  <c r="Y28" i="75" s="1"/>
  <c r="AI28" i="75"/>
  <c r="AL28" i="75"/>
  <c r="AM28" i="75"/>
  <c r="AO28" i="75"/>
  <c r="AP28" i="75"/>
  <c r="AP20" i="75"/>
  <c r="AO20" i="75"/>
  <c r="AM20" i="75"/>
  <c r="AL20" i="75"/>
  <c r="AI20" i="75"/>
  <c r="Q20" i="75"/>
  <c r="Y20" i="75" s="1"/>
  <c r="P20" i="75"/>
  <c r="W20" i="75" s="1"/>
  <c r="O20" i="75"/>
  <c r="V20" i="75" s="1"/>
  <c r="M20" i="75"/>
  <c r="S20" i="75" s="1"/>
  <c r="L20" i="75"/>
  <c r="R20" i="75" s="1"/>
  <c r="K20" i="75"/>
  <c r="I20" i="75"/>
  <c r="H20" i="75"/>
  <c r="G20" i="75"/>
  <c r="N20" i="75" s="1"/>
  <c r="U20" i="75" s="1"/>
  <c r="AG20" i="75" s="1"/>
  <c r="E21" i="5" s="1"/>
  <c r="E20" i="75"/>
  <c r="D20" i="75"/>
  <c r="E19" i="75"/>
  <c r="G19" i="75"/>
  <c r="N19" i="75" s="1"/>
  <c r="U19" i="75" s="1"/>
  <c r="AG19" i="75" s="1"/>
  <c r="H19" i="75"/>
  <c r="I19" i="75"/>
  <c r="K19" i="75"/>
  <c r="L19" i="75"/>
  <c r="R19" i="75" s="1"/>
  <c r="M19" i="75"/>
  <c r="S19" i="75" s="1"/>
  <c r="O19" i="75"/>
  <c r="V19" i="75" s="1"/>
  <c r="P19" i="75"/>
  <c r="W19" i="75" s="1"/>
  <c r="Q19" i="75"/>
  <c r="Y19" i="75" s="1"/>
  <c r="AI19" i="75"/>
  <c r="AL19" i="75"/>
  <c r="AM19" i="75"/>
  <c r="AO19" i="75"/>
  <c r="AP19" i="75"/>
  <c r="V25" i="3" l="1"/>
  <c r="Q26" i="5" s="1"/>
  <c r="Z22" i="75"/>
  <c r="AC25" i="75"/>
  <c r="AC26" i="75"/>
  <c r="AA22" i="75"/>
  <c r="AQ21" i="75"/>
  <c r="J22" i="5" s="1"/>
  <c r="AA21" i="75"/>
  <c r="V20" i="3"/>
  <c r="Q21" i="5" s="1"/>
  <c r="K25" i="3"/>
  <c r="N26" i="5" s="1"/>
  <c r="AE22" i="75"/>
  <c r="AJ22" i="75" s="1"/>
  <c r="G23" i="5" s="1"/>
  <c r="AN24" i="75"/>
  <c r="I25" i="5" s="1"/>
  <c r="AE24" i="75"/>
  <c r="AJ24" i="75" s="1"/>
  <c r="G25" i="5" s="1"/>
  <c r="AE23" i="75"/>
  <c r="AJ23" i="75" s="1"/>
  <c r="G24" i="5" s="1"/>
  <c r="V21" i="3"/>
  <c r="Q22" i="5" s="1"/>
  <c r="AB28" i="75"/>
  <c r="V28" i="3"/>
  <c r="Q29" i="5" s="1"/>
  <c r="K27" i="3"/>
  <c r="N28" i="5" s="1"/>
  <c r="F22" i="75"/>
  <c r="F21" i="75"/>
  <c r="AA21" i="3"/>
  <c r="AB21" i="3" s="1"/>
  <c r="R22" i="5" s="1"/>
  <c r="AA24" i="75"/>
  <c r="AA23" i="75"/>
  <c r="G21" i="3"/>
  <c r="M22" i="5" s="1"/>
  <c r="AQ28" i="75"/>
  <c r="J29" i="5" s="1"/>
  <c r="T24" i="75"/>
  <c r="AQ23" i="75"/>
  <c r="J24" i="5" s="1"/>
  <c r="F26" i="75"/>
  <c r="J22" i="75"/>
  <c r="AN28" i="75"/>
  <c r="I29" i="5" s="1"/>
  <c r="AA26" i="75"/>
  <c r="AA23" i="3"/>
  <c r="AB23" i="3" s="1"/>
  <c r="R24" i="5" s="1"/>
  <c r="AQ26" i="75"/>
  <c r="J27" i="5" s="1"/>
  <c r="AQ25" i="75"/>
  <c r="J26" i="5" s="1"/>
  <c r="AC22" i="75"/>
  <c r="V22" i="3"/>
  <c r="Q23" i="5" s="1"/>
  <c r="AE27" i="75"/>
  <c r="AJ27" i="75" s="1"/>
  <c r="G28" i="5" s="1"/>
  <c r="AN25" i="75"/>
  <c r="I26" i="5" s="1"/>
  <c r="V26" i="3"/>
  <c r="Q27" i="5" s="1"/>
  <c r="K21" i="3"/>
  <c r="N22" i="5" s="1"/>
  <c r="AK23" i="3"/>
  <c r="U24" i="5" s="1"/>
  <c r="G23" i="3"/>
  <c r="M24" i="5" s="1"/>
  <c r="AA22" i="3"/>
  <c r="AB22" i="3" s="1"/>
  <c r="R23" i="5" s="1"/>
  <c r="J27" i="75"/>
  <c r="K26" i="3"/>
  <c r="N27" i="5" s="1"/>
  <c r="X19" i="75"/>
  <c r="AN23" i="75"/>
  <c r="I24" i="5" s="1"/>
  <c r="M28" i="3"/>
  <c r="N28" i="3" s="1"/>
  <c r="Q28" i="3" s="1"/>
  <c r="O29" i="5" s="1"/>
  <c r="M23" i="3"/>
  <c r="N23" i="3" s="1"/>
  <c r="Q23" i="3" s="1"/>
  <c r="O24" i="5" s="1"/>
  <c r="M20" i="3"/>
  <c r="N20" i="3" s="1"/>
  <c r="Q20" i="3" s="1"/>
  <c r="O21" i="5" s="1"/>
  <c r="M25" i="3"/>
  <c r="N25" i="3" s="1"/>
  <c r="Q25" i="3" s="1"/>
  <c r="O26" i="5" s="1"/>
  <c r="M22" i="3"/>
  <c r="N22" i="3" s="1"/>
  <c r="Q22" i="3" s="1"/>
  <c r="O23" i="5" s="1"/>
  <c r="M27" i="3"/>
  <c r="N27" i="3" s="1"/>
  <c r="Q27" i="3" s="1"/>
  <c r="O28" i="5" s="1"/>
  <c r="M24" i="3"/>
  <c r="N24" i="3" s="1"/>
  <c r="Q24" i="3" s="1"/>
  <c r="O25" i="5" s="1"/>
  <c r="M26" i="3"/>
  <c r="N26" i="3" s="1"/>
  <c r="Q26" i="3" s="1"/>
  <c r="O27" i="5" s="1"/>
  <c r="J19" i="75"/>
  <c r="AE19" i="75"/>
  <c r="AJ19" i="75" s="1"/>
  <c r="AA25" i="75"/>
  <c r="AB23" i="75"/>
  <c r="V24" i="3"/>
  <c r="Q25" i="5" s="1"/>
  <c r="G24" i="3"/>
  <c r="M25" i="5" s="1"/>
  <c r="K23" i="3"/>
  <c r="N24" i="5" s="1"/>
  <c r="Z27" i="75"/>
  <c r="AC23" i="75"/>
  <c r="AC19" i="75"/>
  <c r="AA20" i="75"/>
  <c r="AQ20" i="75"/>
  <c r="J21" i="5" s="1"/>
  <c r="X27" i="75"/>
  <c r="F27" i="75"/>
  <c r="J26" i="75"/>
  <c r="AQ24" i="75"/>
  <c r="J25" i="5" s="1"/>
  <c r="G27" i="3"/>
  <c r="M28" i="5" s="1"/>
  <c r="AE25" i="75"/>
  <c r="AJ25" i="75" s="1"/>
  <c r="G26" i="5" s="1"/>
  <c r="J21" i="75"/>
  <c r="AA20" i="3"/>
  <c r="AB20" i="3" s="1"/>
  <c r="R21" i="5" s="1"/>
  <c r="AA28" i="3"/>
  <c r="AB28" i="3" s="1"/>
  <c r="R29" i="5" s="1"/>
  <c r="AK25" i="3"/>
  <c r="U26" i="5" s="1"/>
  <c r="V23" i="3"/>
  <c r="Q24" i="5" s="1"/>
  <c r="AK28" i="3"/>
  <c r="U29" i="5" s="1"/>
  <c r="AC27" i="75"/>
  <c r="J24" i="75"/>
  <c r="AB22" i="75"/>
  <c r="AC21" i="75"/>
  <c r="AA27" i="3"/>
  <c r="AB27" i="3" s="1"/>
  <c r="R28" i="5" s="1"/>
  <c r="Z26" i="75"/>
  <c r="Q21" i="3"/>
  <c r="O22" i="5" s="1"/>
  <c r="G28" i="3"/>
  <c r="M29" i="5" s="1"/>
  <c r="G26" i="3"/>
  <c r="M27" i="5" s="1"/>
  <c r="G25" i="3"/>
  <c r="M26" i="5" s="1"/>
  <c r="AK22" i="3"/>
  <c r="U23" i="5" s="1"/>
  <c r="AK21" i="3"/>
  <c r="U22" i="5" s="1"/>
  <c r="AK27" i="3"/>
  <c r="U28" i="5" s="1"/>
  <c r="AA26" i="3"/>
  <c r="AB26" i="3" s="1"/>
  <c r="R27" i="5" s="1"/>
  <c r="AA25" i="3"/>
  <c r="AB25" i="3" s="1"/>
  <c r="R26" i="5" s="1"/>
  <c r="AA24" i="3"/>
  <c r="AB24" i="3" s="1"/>
  <c r="R25" i="5" s="1"/>
  <c r="G20" i="3"/>
  <c r="M21" i="5" s="1"/>
  <c r="AK26" i="3"/>
  <c r="U27" i="5" s="1"/>
  <c r="AK24" i="3"/>
  <c r="U25" i="5" s="1"/>
  <c r="K24" i="3"/>
  <c r="N25" i="5" s="1"/>
  <c r="K22" i="3"/>
  <c r="N23" i="5" s="1"/>
  <c r="K20" i="3"/>
  <c r="N21" i="5" s="1"/>
  <c r="AK20" i="3"/>
  <c r="U21" i="5" s="1"/>
  <c r="K28" i="3"/>
  <c r="N29" i="5" s="1"/>
  <c r="V27" i="3"/>
  <c r="Q28" i="5" s="1"/>
  <c r="G22" i="3"/>
  <c r="M23" i="5" s="1"/>
  <c r="T23" i="75"/>
  <c r="Z23" i="75"/>
  <c r="X26" i="75"/>
  <c r="T20" i="75"/>
  <c r="J28" i="75"/>
  <c r="AE21" i="75"/>
  <c r="AJ21" i="75" s="1"/>
  <c r="G22" i="5" s="1"/>
  <c r="AC20" i="75"/>
  <c r="AE26" i="75"/>
  <c r="AJ26" i="75" s="1"/>
  <c r="G27" i="5" s="1"/>
  <c r="T21" i="75"/>
  <c r="AQ19" i="75"/>
  <c r="AN20" i="75"/>
  <c r="I21" i="5" s="1"/>
  <c r="AN26" i="75"/>
  <c r="I27" i="5" s="1"/>
  <c r="J25" i="75"/>
  <c r="AQ22" i="75"/>
  <c r="J23" i="5" s="1"/>
  <c r="AN19" i="75"/>
  <c r="F28" i="75"/>
  <c r="T22" i="75"/>
  <c r="AE28" i="75"/>
  <c r="AJ28" i="75" s="1"/>
  <c r="G29" i="5" s="1"/>
  <c r="Z25" i="75"/>
  <c r="J23" i="75"/>
  <c r="AN22" i="75"/>
  <c r="I23" i="5" s="1"/>
  <c r="T25" i="75"/>
  <c r="AN27" i="75"/>
  <c r="I28" i="5" s="1"/>
  <c r="J20" i="75"/>
  <c r="AQ27" i="75"/>
  <c r="J28" i="5" s="1"/>
  <c r="AN21" i="75"/>
  <c r="I22" i="5" s="1"/>
  <c r="X24" i="75"/>
  <c r="AC24" i="75"/>
  <c r="T27" i="75"/>
  <c r="AC28" i="75"/>
  <c r="X28" i="75"/>
  <c r="Z24" i="75"/>
  <c r="T28" i="75"/>
  <c r="AA28" i="75"/>
  <c r="X25" i="75"/>
  <c r="AB25" i="75"/>
  <c r="AB21" i="75"/>
  <c r="X21" i="75"/>
  <c r="AB27" i="75"/>
  <c r="F25" i="75"/>
  <c r="X23" i="75"/>
  <c r="Z21" i="75"/>
  <c r="Z28" i="75"/>
  <c r="AA27" i="75"/>
  <c r="AB26" i="75"/>
  <c r="T26" i="75"/>
  <c r="F24" i="75"/>
  <c r="X22" i="75"/>
  <c r="F23" i="75"/>
  <c r="AB24" i="75"/>
  <c r="AE20" i="75"/>
  <c r="AJ20" i="75" s="1"/>
  <c r="G21" i="5" s="1"/>
  <c r="Z20" i="75"/>
  <c r="X20" i="75"/>
  <c r="AB20" i="75"/>
  <c r="F20" i="75"/>
  <c r="T19" i="75"/>
  <c r="AB19" i="75"/>
  <c r="AA19" i="75"/>
  <c r="B20" i="82"/>
  <c r="C20" i="82"/>
  <c r="D20" i="82"/>
  <c r="E20" i="82"/>
  <c r="F20" i="82"/>
  <c r="G20" i="82"/>
  <c r="H20" i="82"/>
  <c r="I20" i="82"/>
  <c r="J20" i="82"/>
  <c r="K20" i="82"/>
  <c r="L20" i="82"/>
  <c r="M20" i="82"/>
  <c r="N20" i="82"/>
  <c r="O20" i="82"/>
  <c r="P20" i="82"/>
  <c r="Q20" i="82"/>
  <c r="R20" i="82"/>
  <c r="S20" i="82"/>
  <c r="T20" i="82"/>
  <c r="U20" i="82"/>
  <c r="V20" i="82"/>
  <c r="W20" i="82"/>
  <c r="X20" i="82"/>
  <c r="Y20" i="82"/>
  <c r="Z20" i="82"/>
  <c r="AA20" i="82"/>
  <c r="AB20" i="82"/>
  <c r="AC20" i="82"/>
  <c r="AD20" i="82"/>
  <c r="AE20" i="82"/>
  <c r="AF20" i="82"/>
  <c r="AG20" i="82"/>
  <c r="AH20" i="82"/>
  <c r="AI20" i="82"/>
  <c r="AJ20" i="82"/>
  <c r="AK20" i="82"/>
  <c r="AL20" i="82"/>
  <c r="AM20" i="82"/>
  <c r="AN20" i="82"/>
  <c r="AO20" i="82"/>
  <c r="AP20" i="82"/>
  <c r="AQ20" i="82"/>
  <c r="AR20" i="82"/>
  <c r="AS20" i="82"/>
  <c r="AT20" i="82"/>
  <c r="AU20" i="82"/>
  <c r="AV20" i="82"/>
  <c r="AW20" i="82"/>
  <c r="AX20" i="82"/>
  <c r="AY20" i="82"/>
  <c r="AZ20" i="82"/>
  <c r="BA20" i="82"/>
  <c r="BB20" i="82"/>
  <c r="BC20" i="82"/>
  <c r="BD20" i="82"/>
  <c r="BE20" i="82"/>
  <c r="BF20" i="82"/>
  <c r="BG20" i="82"/>
  <c r="B21" i="82"/>
  <c r="C21" i="82"/>
  <c r="D21" i="82"/>
  <c r="E21" i="82"/>
  <c r="F21" i="82"/>
  <c r="G21" i="82"/>
  <c r="H21" i="82"/>
  <c r="I21" i="82"/>
  <c r="J21" i="82"/>
  <c r="K21" i="82"/>
  <c r="L21" i="82"/>
  <c r="M21" i="82"/>
  <c r="N21" i="82"/>
  <c r="O21" i="82"/>
  <c r="P21" i="82"/>
  <c r="Q21" i="82"/>
  <c r="R21" i="82"/>
  <c r="S21" i="82"/>
  <c r="T21" i="82"/>
  <c r="U21" i="82"/>
  <c r="V21" i="82"/>
  <c r="W21" i="82"/>
  <c r="X21" i="82"/>
  <c r="Y21" i="82"/>
  <c r="Z21" i="82"/>
  <c r="AA21" i="82"/>
  <c r="AB21" i="82"/>
  <c r="AC21" i="82"/>
  <c r="AD21" i="82"/>
  <c r="AE21" i="82"/>
  <c r="AF21" i="82"/>
  <c r="AG21" i="82"/>
  <c r="AH21" i="82"/>
  <c r="AI21" i="82"/>
  <c r="AJ21" i="82"/>
  <c r="AK21" i="82"/>
  <c r="AL21" i="82"/>
  <c r="AM21" i="82"/>
  <c r="AN21" i="82"/>
  <c r="AO21" i="82"/>
  <c r="AP21" i="82"/>
  <c r="AQ21" i="82"/>
  <c r="AR21" i="82"/>
  <c r="AS21" i="82"/>
  <c r="AT21" i="82"/>
  <c r="AU21" i="82"/>
  <c r="AV21" i="82"/>
  <c r="AW21" i="82"/>
  <c r="AX21" i="82"/>
  <c r="AY21" i="82"/>
  <c r="AZ21" i="82"/>
  <c r="BA21" i="82"/>
  <c r="BB21" i="82"/>
  <c r="BC21" i="82"/>
  <c r="BD21" i="82"/>
  <c r="BE21" i="82"/>
  <c r="BF21" i="82"/>
  <c r="BG21" i="82"/>
  <c r="B22" i="82"/>
  <c r="C22" i="82"/>
  <c r="D22" i="82"/>
  <c r="E22" i="82"/>
  <c r="F22" i="82"/>
  <c r="G22" i="82"/>
  <c r="H22" i="82"/>
  <c r="I22" i="82"/>
  <c r="J22" i="82"/>
  <c r="K22" i="82"/>
  <c r="L22" i="82"/>
  <c r="M22" i="82"/>
  <c r="N22" i="82"/>
  <c r="O22" i="82"/>
  <c r="P22" i="82"/>
  <c r="Q22" i="82"/>
  <c r="R22" i="82"/>
  <c r="S22" i="82"/>
  <c r="T22" i="82"/>
  <c r="U22" i="82"/>
  <c r="V22" i="82"/>
  <c r="W22" i="82"/>
  <c r="X22" i="82"/>
  <c r="Y22" i="82"/>
  <c r="Z22" i="82"/>
  <c r="AA22" i="82"/>
  <c r="AB22" i="82"/>
  <c r="AC22" i="82"/>
  <c r="AD22" i="82"/>
  <c r="AE22" i="82"/>
  <c r="AF22" i="82"/>
  <c r="AG22" i="82"/>
  <c r="AH22" i="82"/>
  <c r="AI22" i="82"/>
  <c r="AJ22" i="82"/>
  <c r="AK22" i="82"/>
  <c r="AL22" i="82"/>
  <c r="AM22" i="82"/>
  <c r="AN22" i="82"/>
  <c r="AO22" i="82"/>
  <c r="AP22" i="82"/>
  <c r="AQ22" i="82"/>
  <c r="AR22" i="82"/>
  <c r="AS22" i="82"/>
  <c r="AT22" i="82"/>
  <c r="AU22" i="82"/>
  <c r="AV22" i="82"/>
  <c r="AW22" i="82"/>
  <c r="AX22" i="82"/>
  <c r="AY22" i="82"/>
  <c r="AZ22" i="82"/>
  <c r="BA22" i="82"/>
  <c r="BB22" i="82"/>
  <c r="BC22" i="82"/>
  <c r="BD22" i="82"/>
  <c r="BE22" i="82"/>
  <c r="BF22" i="82"/>
  <c r="BG22" i="82"/>
  <c r="B23" i="82"/>
  <c r="C23" i="82"/>
  <c r="D23" i="82"/>
  <c r="E23" i="82"/>
  <c r="F23" i="82"/>
  <c r="G23" i="82"/>
  <c r="H23" i="82"/>
  <c r="I23" i="82"/>
  <c r="J23" i="82"/>
  <c r="K23" i="82"/>
  <c r="L23" i="82"/>
  <c r="M23" i="82"/>
  <c r="N23" i="82"/>
  <c r="O23" i="82"/>
  <c r="P23" i="82"/>
  <c r="Q23" i="82"/>
  <c r="R23" i="82"/>
  <c r="S23" i="82"/>
  <c r="T23" i="82"/>
  <c r="U23" i="82"/>
  <c r="V23" i="82"/>
  <c r="W23" i="82"/>
  <c r="X23" i="82"/>
  <c r="Y23" i="82"/>
  <c r="Z23" i="82"/>
  <c r="AA23" i="82"/>
  <c r="AB23" i="82"/>
  <c r="AC23" i="82"/>
  <c r="AD23" i="82"/>
  <c r="AE23" i="82"/>
  <c r="AF23" i="82"/>
  <c r="AG23" i="82"/>
  <c r="AH23" i="82"/>
  <c r="AI23" i="82"/>
  <c r="AJ23" i="82"/>
  <c r="AK23" i="82"/>
  <c r="AL23" i="82"/>
  <c r="AM23" i="82"/>
  <c r="AN23" i="82"/>
  <c r="AO23" i="82"/>
  <c r="AP23" i="82"/>
  <c r="AQ23" i="82"/>
  <c r="AR23" i="82"/>
  <c r="AS23" i="82"/>
  <c r="AT23" i="82"/>
  <c r="AU23" i="82"/>
  <c r="AV23" i="82"/>
  <c r="AW23" i="82"/>
  <c r="AX23" i="82"/>
  <c r="AY23" i="82"/>
  <c r="AZ23" i="82"/>
  <c r="BA23" i="82"/>
  <c r="BB23" i="82"/>
  <c r="BC23" i="82"/>
  <c r="BD23" i="82"/>
  <c r="BE23" i="82"/>
  <c r="BF23" i="82"/>
  <c r="BG23" i="82"/>
  <c r="B24" i="82"/>
  <c r="C24" i="82"/>
  <c r="D24" i="82"/>
  <c r="E24" i="82"/>
  <c r="F24" i="82"/>
  <c r="G24" i="82"/>
  <c r="H24" i="82"/>
  <c r="I24" i="82"/>
  <c r="J24" i="82"/>
  <c r="K24" i="82"/>
  <c r="L24" i="82"/>
  <c r="M24" i="82"/>
  <c r="N24" i="82"/>
  <c r="O24" i="82"/>
  <c r="P24" i="82"/>
  <c r="Q24" i="82"/>
  <c r="R24" i="82"/>
  <c r="S24" i="82"/>
  <c r="T24" i="82"/>
  <c r="U24" i="82"/>
  <c r="V24" i="82"/>
  <c r="W24" i="82"/>
  <c r="X24" i="82"/>
  <c r="Y24" i="82"/>
  <c r="Z24" i="82"/>
  <c r="AA24" i="82"/>
  <c r="AB24" i="82"/>
  <c r="AC24" i="82"/>
  <c r="AD24" i="82"/>
  <c r="AE24" i="82"/>
  <c r="AF24" i="82"/>
  <c r="AG24" i="82"/>
  <c r="AH24" i="82"/>
  <c r="AI24" i="82"/>
  <c r="AJ24" i="82"/>
  <c r="AK24" i="82"/>
  <c r="AL24" i="82"/>
  <c r="AM24" i="82"/>
  <c r="AN24" i="82"/>
  <c r="AO24" i="82"/>
  <c r="AP24" i="82"/>
  <c r="AQ24" i="82"/>
  <c r="AR24" i="82"/>
  <c r="AS24" i="82"/>
  <c r="AT24" i="82"/>
  <c r="AU24" i="82"/>
  <c r="AV24" i="82"/>
  <c r="AW24" i="82"/>
  <c r="AX24" i="82"/>
  <c r="AY24" i="82"/>
  <c r="AZ24" i="82"/>
  <c r="BA24" i="82"/>
  <c r="BB24" i="82"/>
  <c r="BC24" i="82"/>
  <c r="BD24" i="82"/>
  <c r="BE24" i="82"/>
  <c r="BF24" i="82"/>
  <c r="BG24" i="82"/>
  <c r="B25" i="82"/>
  <c r="C25" i="82"/>
  <c r="D25" i="82"/>
  <c r="E25" i="82"/>
  <c r="F25" i="82"/>
  <c r="G25" i="82"/>
  <c r="H25" i="82"/>
  <c r="I25" i="82"/>
  <c r="J25" i="82"/>
  <c r="K25" i="82"/>
  <c r="L25" i="82"/>
  <c r="M25" i="82"/>
  <c r="N25" i="82"/>
  <c r="O25" i="82"/>
  <c r="P25" i="82"/>
  <c r="Q25" i="82"/>
  <c r="R25" i="82"/>
  <c r="S25" i="82"/>
  <c r="T25" i="82"/>
  <c r="U25" i="82"/>
  <c r="V25" i="82"/>
  <c r="W25" i="82"/>
  <c r="X25" i="82"/>
  <c r="Y25" i="82"/>
  <c r="Z25" i="82"/>
  <c r="AA25" i="82"/>
  <c r="AB25" i="82"/>
  <c r="AC25" i="82"/>
  <c r="AD25" i="82"/>
  <c r="AE25" i="82"/>
  <c r="AF25" i="82"/>
  <c r="AG25" i="82"/>
  <c r="AH25" i="82"/>
  <c r="AI25" i="82"/>
  <c r="AJ25" i="82"/>
  <c r="AK25" i="82"/>
  <c r="AL25" i="82"/>
  <c r="AM25" i="82"/>
  <c r="AN25" i="82"/>
  <c r="AO25" i="82"/>
  <c r="AP25" i="82"/>
  <c r="AQ25" i="82"/>
  <c r="AR25" i="82"/>
  <c r="AS25" i="82"/>
  <c r="AT25" i="82"/>
  <c r="AU25" i="82"/>
  <c r="AV25" i="82"/>
  <c r="AW25" i="82"/>
  <c r="AX25" i="82"/>
  <c r="AY25" i="82"/>
  <c r="AZ25" i="82"/>
  <c r="BA25" i="82"/>
  <c r="BB25" i="82"/>
  <c r="BC25" i="82"/>
  <c r="BD25" i="82"/>
  <c r="BE25" i="82"/>
  <c r="BF25" i="82"/>
  <c r="BG25" i="82"/>
  <c r="B26" i="82"/>
  <c r="C26" i="82"/>
  <c r="D26" i="82"/>
  <c r="E26" i="82"/>
  <c r="F26" i="82"/>
  <c r="G26" i="82"/>
  <c r="H26" i="82"/>
  <c r="I26" i="82"/>
  <c r="J26" i="82"/>
  <c r="K26" i="82"/>
  <c r="L26" i="82"/>
  <c r="M26" i="82"/>
  <c r="N26" i="82"/>
  <c r="O26" i="82"/>
  <c r="P26" i="82"/>
  <c r="Q26" i="82"/>
  <c r="R26" i="82"/>
  <c r="S26" i="82"/>
  <c r="T26" i="82"/>
  <c r="U26" i="82"/>
  <c r="V26" i="82"/>
  <c r="W26" i="82"/>
  <c r="X26" i="82"/>
  <c r="Y26" i="82"/>
  <c r="Z26" i="82"/>
  <c r="AA26" i="82"/>
  <c r="AB26" i="82"/>
  <c r="AC26" i="82"/>
  <c r="AD26" i="82"/>
  <c r="AE26" i="82"/>
  <c r="AF26" i="82"/>
  <c r="AG26" i="82"/>
  <c r="AH26" i="82"/>
  <c r="AI26" i="82"/>
  <c r="AJ26" i="82"/>
  <c r="AK26" i="82"/>
  <c r="AL26" i="82"/>
  <c r="AM26" i="82"/>
  <c r="AN26" i="82"/>
  <c r="AO26" i="82"/>
  <c r="AP26" i="82"/>
  <c r="AQ26" i="82"/>
  <c r="AR26" i="82"/>
  <c r="AS26" i="82"/>
  <c r="AT26" i="82"/>
  <c r="AU26" i="82"/>
  <c r="AV26" i="82"/>
  <c r="AW26" i="82"/>
  <c r="AX26" i="82"/>
  <c r="AY26" i="82"/>
  <c r="AZ26" i="82"/>
  <c r="BA26" i="82"/>
  <c r="BB26" i="82"/>
  <c r="BC26" i="82"/>
  <c r="BD26" i="82"/>
  <c r="BE26" i="82"/>
  <c r="BF26" i="82"/>
  <c r="BG26" i="82"/>
  <c r="B27" i="82"/>
  <c r="C27" i="82"/>
  <c r="D27" i="82"/>
  <c r="E27" i="82"/>
  <c r="F27" i="82"/>
  <c r="G27" i="82"/>
  <c r="H27" i="82"/>
  <c r="I27" i="82"/>
  <c r="J27" i="82"/>
  <c r="K27" i="82"/>
  <c r="L27" i="82"/>
  <c r="M27" i="82"/>
  <c r="N27" i="82"/>
  <c r="O27" i="82"/>
  <c r="P27" i="82"/>
  <c r="Q27" i="82"/>
  <c r="R27" i="82"/>
  <c r="S27" i="82"/>
  <c r="T27" i="82"/>
  <c r="U27" i="82"/>
  <c r="V27" i="82"/>
  <c r="W27" i="82"/>
  <c r="X27" i="82"/>
  <c r="Y27" i="82"/>
  <c r="Z27" i="82"/>
  <c r="AA27" i="82"/>
  <c r="AB27" i="82"/>
  <c r="AC27" i="82"/>
  <c r="AD27" i="82"/>
  <c r="AE27" i="82"/>
  <c r="AF27" i="82"/>
  <c r="AG27" i="82"/>
  <c r="AH27" i="82"/>
  <c r="AI27" i="82"/>
  <c r="AJ27" i="82"/>
  <c r="AK27" i="82"/>
  <c r="AL27" i="82"/>
  <c r="AM27" i="82"/>
  <c r="AN27" i="82"/>
  <c r="AO27" i="82"/>
  <c r="AP27" i="82"/>
  <c r="AQ27" i="82"/>
  <c r="AR27" i="82"/>
  <c r="AS27" i="82"/>
  <c r="AT27" i="82"/>
  <c r="AU27" i="82"/>
  <c r="AV27" i="82"/>
  <c r="AW27" i="82"/>
  <c r="AX27" i="82"/>
  <c r="AY27" i="82"/>
  <c r="AZ27" i="82"/>
  <c r="BA27" i="82"/>
  <c r="BB27" i="82"/>
  <c r="BC27" i="82"/>
  <c r="BD27" i="82"/>
  <c r="BE27" i="82"/>
  <c r="BF27" i="82"/>
  <c r="BG27" i="82"/>
  <c r="B28" i="82"/>
  <c r="C28" i="82"/>
  <c r="D28" i="82"/>
  <c r="E28" i="82"/>
  <c r="F28" i="82"/>
  <c r="G28" i="82"/>
  <c r="H28" i="82"/>
  <c r="I28" i="82"/>
  <c r="J28" i="82"/>
  <c r="K28" i="82"/>
  <c r="L28" i="82"/>
  <c r="M28" i="82"/>
  <c r="N28" i="82"/>
  <c r="O28" i="82"/>
  <c r="P28" i="82"/>
  <c r="Q28" i="82"/>
  <c r="R28" i="82"/>
  <c r="S28" i="82"/>
  <c r="T28" i="82"/>
  <c r="U28" i="82"/>
  <c r="V28" i="82"/>
  <c r="W28" i="82"/>
  <c r="X28" i="82"/>
  <c r="Y28" i="82"/>
  <c r="Z28" i="82"/>
  <c r="AA28" i="82"/>
  <c r="AB28" i="82"/>
  <c r="AC28" i="82"/>
  <c r="AD28" i="82"/>
  <c r="AE28" i="82"/>
  <c r="AF28" i="82"/>
  <c r="AG28" i="82"/>
  <c r="AH28" i="82"/>
  <c r="AI28" i="82"/>
  <c r="AJ28" i="82"/>
  <c r="AK28" i="82"/>
  <c r="AL28" i="82"/>
  <c r="AM28" i="82"/>
  <c r="AN28" i="82"/>
  <c r="AO28" i="82"/>
  <c r="AP28" i="82"/>
  <c r="AQ28" i="82"/>
  <c r="AR28" i="82"/>
  <c r="AS28" i="82"/>
  <c r="AT28" i="82"/>
  <c r="AU28" i="82"/>
  <c r="AV28" i="82"/>
  <c r="AW28" i="82"/>
  <c r="AX28" i="82"/>
  <c r="AY28" i="82"/>
  <c r="AZ28" i="82"/>
  <c r="BA28" i="82"/>
  <c r="BB28" i="82"/>
  <c r="BC28" i="82"/>
  <c r="BD28" i="82"/>
  <c r="BE28" i="82"/>
  <c r="BF28" i="82"/>
  <c r="BG28" i="82"/>
  <c r="AH27" i="75" l="1"/>
  <c r="F28" i="5" s="1"/>
  <c r="BH20" i="82"/>
  <c r="BI20" i="82" s="1"/>
  <c r="BH26" i="82"/>
  <c r="BI26" i="82" s="1"/>
  <c r="BH22" i="82"/>
  <c r="BI22" i="82" s="1"/>
  <c r="BH25" i="82"/>
  <c r="BI25" i="82" s="1"/>
  <c r="BH21" i="82"/>
  <c r="BI21" i="82" s="1"/>
  <c r="BH28" i="82"/>
  <c r="BI28" i="82" s="1"/>
  <c r="BH24" i="82"/>
  <c r="BI24" i="82" s="1"/>
  <c r="BH27" i="82"/>
  <c r="BI27" i="82" s="1"/>
  <c r="BH23" i="82"/>
  <c r="BI23" i="82" s="1"/>
  <c r="AH19" i="75"/>
  <c r="AH26" i="75"/>
  <c r="F27" i="5" s="1"/>
  <c r="AF26" i="75"/>
  <c r="D27" i="5" s="1"/>
  <c r="AD26" i="75"/>
  <c r="AR24" i="75"/>
  <c r="K25" i="5" s="1"/>
  <c r="AD23" i="75"/>
  <c r="AR20" i="75"/>
  <c r="K21" i="5" s="1"/>
  <c r="AH22" i="75"/>
  <c r="F23" i="5" s="1"/>
  <c r="AF21" i="75"/>
  <c r="D22" i="5" s="1"/>
  <c r="AD25" i="75"/>
  <c r="R21" i="3"/>
  <c r="P22" i="5" s="1"/>
  <c r="AH21" i="75"/>
  <c r="F22" i="5" s="1"/>
  <c r="AD28" i="75"/>
  <c r="AR28" i="75"/>
  <c r="K29" i="5" s="1"/>
  <c r="AL23" i="3"/>
  <c r="V24" i="5" s="1"/>
  <c r="AL20" i="3"/>
  <c r="V21" i="5" s="1"/>
  <c r="AH24" i="75"/>
  <c r="F25" i="5" s="1"/>
  <c r="AF20" i="75"/>
  <c r="D21" i="5" s="1"/>
  <c r="AL25" i="3"/>
  <c r="V26" i="5" s="1"/>
  <c r="AL26" i="3"/>
  <c r="V27" i="5" s="1"/>
  <c r="AR25" i="75"/>
  <c r="K26" i="5" s="1"/>
  <c r="AD21" i="75"/>
  <c r="AF27" i="75"/>
  <c r="AL22" i="3"/>
  <c r="V23" i="5" s="1"/>
  <c r="AL21" i="3"/>
  <c r="V22" i="5" s="1"/>
  <c r="AR21" i="75"/>
  <c r="K22" i="5" s="1"/>
  <c r="AH20" i="75"/>
  <c r="F21" i="5" s="1"/>
  <c r="AR23" i="75"/>
  <c r="K24" i="5" s="1"/>
  <c r="AR22" i="75"/>
  <c r="K23" i="5" s="1"/>
  <c r="AF23" i="75"/>
  <c r="D24" i="5" s="1"/>
  <c r="AF28" i="75"/>
  <c r="D29" i="5" s="1"/>
  <c r="AF22" i="75"/>
  <c r="R23" i="3"/>
  <c r="P24" i="5" s="1"/>
  <c r="AD22" i="75"/>
  <c r="AL28" i="3"/>
  <c r="V29" i="5" s="1"/>
  <c r="AR26" i="75"/>
  <c r="K27" i="5" s="1"/>
  <c r="AF25" i="75"/>
  <c r="D26" i="5" s="1"/>
  <c r="AF24" i="75"/>
  <c r="D25" i="5" s="1"/>
  <c r="AR27" i="75"/>
  <c r="K28" i="5" s="1"/>
  <c r="AR19" i="75"/>
  <c r="K20" i="5" s="1"/>
  <c r="AD20" i="75"/>
  <c r="AD27" i="75"/>
  <c r="R28" i="3"/>
  <c r="P29" i="5" s="1"/>
  <c r="AH28" i="75"/>
  <c r="F29" i="5" s="1"/>
  <c r="R27" i="3"/>
  <c r="P28" i="5" s="1"/>
  <c r="AD19" i="75"/>
  <c r="AH23" i="75"/>
  <c r="F24" i="5" s="1"/>
  <c r="R25" i="3"/>
  <c r="P26" i="5" s="1"/>
  <c r="R26" i="3"/>
  <c r="P27" i="5" s="1"/>
  <c r="R24" i="3"/>
  <c r="P25" i="5" s="1"/>
  <c r="AL24" i="3"/>
  <c r="V25" i="5" s="1"/>
  <c r="AL27" i="3"/>
  <c r="V28" i="5" s="1"/>
  <c r="AD24" i="75"/>
  <c r="R20" i="3"/>
  <c r="P21" i="5" s="1"/>
  <c r="R22" i="3"/>
  <c r="P23" i="5" s="1"/>
  <c r="AH25" i="75"/>
  <c r="F26" i="5" s="1"/>
  <c r="BK26" i="82"/>
  <c r="BJ23" i="82"/>
  <c r="BL27" i="82"/>
  <c r="BJ25" i="82"/>
  <c r="BL26" i="82"/>
  <c r="BL23" i="82"/>
  <c r="BJ24" i="82"/>
  <c r="BJ27" i="82"/>
  <c r="BJ26" i="82"/>
  <c r="BJ22" i="82"/>
  <c r="BK28" i="82"/>
  <c r="BK27" i="82"/>
  <c r="BK25" i="82"/>
  <c r="BL28" i="82"/>
  <c r="BL20" i="82"/>
  <c r="BL21" i="82"/>
  <c r="BK20" i="82"/>
  <c r="BL22" i="82"/>
  <c r="BK21" i="82"/>
  <c r="BJ20" i="82"/>
  <c r="BJ28" i="82"/>
  <c r="BK22" i="82"/>
  <c r="BJ21" i="82"/>
  <c r="BL24" i="82"/>
  <c r="BK23" i="82"/>
  <c r="BL25" i="82"/>
  <c r="BK24" i="82"/>
  <c r="H29" i="82"/>
  <c r="W23" i="5" l="1"/>
  <c r="W21" i="5"/>
  <c r="W29" i="5"/>
  <c r="W27" i="5"/>
  <c r="W28" i="5"/>
  <c r="W22" i="5"/>
  <c r="W25" i="5"/>
  <c r="W24" i="5"/>
  <c r="W26" i="5"/>
  <c r="AN25" i="5"/>
  <c r="D23" i="84"/>
  <c r="AN21" i="5"/>
  <c r="D19" i="84"/>
  <c r="AN28" i="5"/>
  <c r="D26" i="84"/>
  <c r="AN26" i="5"/>
  <c r="D24" i="84"/>
  <c r="AN22" i="5"/>
  <c r="D20" i="84"/>
  <c r="AN27" i="5"/>
  <c r="D25" i="84"/>
  <c r="AN24" i="5"/>
  <c r="D22" i="84"/>
  <c r="AN23" i="5"/>
  <c r="D21" i="84"/>
  <c r="AN29" i="5"/>
  <c r="D27" i="84"/>
  <c r="AK22" i="75"/>
  <c r="H23" i="5" s="1"/>
  <c r="L23" i="5" s="1"/>
  <c r="AH23" i="5" s="1"/>
  <c r="AI23" i="5" s="1"/>
  <c r="D23" i="5"/>
  <c r="AK27" i="75"/>
  <c r="H28" i="5" s="1"/>
  <c r="L28" i="5" s="1"/>
  <c r="D28" i="5"/>
  <c r="AK26" i="75"/>
  <c r="H27" i="5" s="1"/>
  <c r="L27" i="5" s="1"/>
  <c r="AK23" i="75"/>
  <c r="H24" i="5" s="1"/>
  <c r="L24" i="5" s="1"/>
  <c r="AK21" i="75"/>
  <c r="H22" i="5" s="1"/>
  <c r="L22" i="5" s="1"/>
  <c r="AK20" i="75"/>
  <c r="H21" i="5" s="1"/>
  <c r="L21" i="5" s="1"/>
  <c r="AK24" i="75"/>
  <c r="H25" i="5" s="1"/>
  <c r="L25" i="5" s="1"/>
  <c r="AK25" i="75"/>
  <c r="H26" i="5" s="1"/>
  <c r="L26" i="5" s="1"/>
  <c r="AK28" i="75"/>
  <c r="H29" i="5" s="1"/>
  <c r="L29" i="5" s="1"/>
  <c r="AH29" i="5" s="1"/>
  <c r="AI29" i="5" s="1"/>
  <c r="G29" i="82"/>
  <c r="G30" i="82"/>
  <c r="K2" i="83"/>
  <c r="K3" i="83"/>
  <c r="K4" i="83"/>
  <c r="K5" i="83"/>
  <c r="K8" i="83"/>
  <c r="K9" i="83"/>
  <c r="K10" i="83"/>
  <c r="K11" i="83"/>
  <c r="K12" i="83"/>
  <c r="K13" i="83"/>
  <c r="K14" i="83"/>
  <c r="K15" i="83"/>
  <c r="K16" i="83"/>
  <c r="K17" i="83"/>
  <c r="K18" i="83"/>
  <c r="K28" i="83"/>
  <c r="K29" i="83"/>
  <c r="K30" i="83"/>
  <c r="K31" i="83"/>
  <c r="K32" i="83"/>
  <c r="K33" i="83"/>
  <c r="K34" i="83"/>
  <c r="K35" i="83"/>
  <c r="K36" i="83"/>
  <c r="K37" i="83"/>
  <c r="K38" i="83"/>
  <c r="K39" i="83"/>
  <c r="K40" i="83"/>
  <c r="K41" i="83"/>
  <c r="K42" i="83"/>
  <c r="K43" i="83"/>
  <c r="K44" i="83"/>
  <c r="K45" i="83"/>
  <c r="K46" i="83"/>
  <c r="K47" i="83"/>
  <c r="K48" i="83"/>
  <c r="K49" i="83"/>
  <c r="K50" i="83"/>
  <c r="K51" i="83"/>
  <c r="K52" i="83"/>
  <c r="U3" i="3"/>
  <c r="U4" i="3"/>
  <c r="U5" i="3"/>
  <c r="U6" i="3"/>
  <c r="U8" i="3"/>
  <c r="U9" i="3"/>
  <c r="U10" i="3"/>
  <c r="U11" i="3"/>
  <c r="U12" i="3"/>
  <c r="U13" i="3"/>
  <c r="U14" i="3"/>
  <c r="U15" i="3"/>
  <c r="U16" i="3"/>
  <c r="U17" i="3"/>
  <c r="U18" i="3"/>
  <c r="U19" i="3"/>
  <c r="U29" i="3"/>
  <c r="U30" i="3"/>
  <c r="U31" i="3"/>
  <c r="U32" i="3"/>
  <c r="U33" i="3"/>
  <c r="U34" i="3"/>
  <c r="U35" i="3"/>
  <c r="U36" i="3"/>
  <c r="U37" i="3"/>
  <c r="U38" i="3"/>
  <c r="U39" i="3"/>
  <c r="U40" i="3"/>
  <c r="U41" i="3"/>
  <c r="U42" i="3"/>
  <c r="U43" i="3"/>
  <c r="U44" i="3"/>
  <c r="U45" i="3"/>
  <c r="U46" i="3"/>
  <c r="U47" i="3"/>
  <c r="U48" i="3"/>
  <c r="U49" i="3"/>
  <c r="U50" i="3"/>
  <c r="U51" i="3"/>
  <c r="U52" i="3"/>
  <c r="U53" i="3"/>
  <c r="AH21" i="5" l="1"/>
  <c r="AI21" i="5" s="1"/>
  <c r="AH27" i="5"/>
  <c r="AI27" i="5" s="1"/>
  <c r="E27" i="84"/>
  <c r="H27" i="84" s="1"/>
  <c r="AK29" i="5" s="1"/>
  <c r="E20" i="84"/>
  <c r="H20" i="84" s="1"/>
  <c r="AK22" i="5" s="1"/>
  <c r="E23" i="84"/>
  <c r="H23" i="84" s="1"/>
  <c r="AK25" i="5" s="1"/>
  <c r="E21" i="84"/>
  <c r="H21" i="84" s="1"/>
  <c r="AK23" i="5" s="1"/>
  <c r="E24" i="84"/>
  <c r="H24" i="84" s="1"/>
  <c r="AK26" i="5" s="1"/>
  <c r="E22" i="84"/>
  <c r="H22" i="84" s="1"/>
  <c r="AK24" i="5" s="1"/>
  <c r="E26" i="84"/>
  <c r="H26" i="84" s="1"/>
  <c r="AK28" i="5" s="1"/>
  <c r="E25" i="84"/>
  <c r="H25" i="84" s="1"/>
  <c r="AK27" i="5" s="1"/>
  <c r="E19" i="84"/>
  <c r="H19" i="84" s="1"/>
  <c r="AK21" i="5" s="1"/>
  <c r="AH25" i="5"/>
  <c r="AI25" i="5" s="1"/>
  <c r="AH26" i="5"/>
  <c r="AI26" i="5" s="1"/>
  <c r="AH24" i="5"/>
  <c r="AI24" i="5" s="1"/>
  <c r="AH28" i="5"/>
  <c r="AI28" i="5" s="1"/>
  <c r="AH22" i="5"/>
  <c r="AI22" i="5" s="1"/>
  <c r="B3" i="82"/>
  <c r="C3" i="82"/>
  <c r="D3" i="82"/>
  <c r="E3" i="82"/>
  <c r="F3" i="82"/>
  <c r="G3" i="82"/>
  <c r="H3" i="82"/>
  <c r="I3" i="82"/>
  <c r="J3" i="82"/>
  <c r="K3" i="82"/>
  <c r="L3" i="82"/>
  <c r="M3" i="82"/>
  <c r="N3" i="82"/>
  <c r="O3" i="82"/>
  <c r="P3" i="82"/>
  <c r="Q3" i="82"/>
  <c r="R3" i="82"/>
  <c r="S3" i="82"/>
  <c r="T3" i="82"/>
  <c r="U3" i="82"/>
  <c r="V3" i="82"/>
  <c r="W3" i="82"/>
  <c r="X3" i="82"/>
  <c r="Y3" i="82"/>
  <c r="Z3" i="82"/>
  <c r="AA3" i="82"/>
  <c r="AB3" i="82"/>
  <c r="AC3" i="82"/>
  <c r="AD3" i="82"/>
  <c r="AE3" i="82"/>
  <c r="AF3" i="82"/>
  <c r="AG3" i="82"/>
  <c r="AH3" i="82"/>
  <c r="AI3" i="82"/>
  <c r="AJ3" i="82"/>
  <c r="AK3" i="82"/>
  <c r="AL3" i="82"/>
  <c r="AM3" i="82"/>
  <c r="AN3" i="82"/>
  <c r="AO3" i="82"/>
  <c r="AP3" i="82"/>
  <c r="AQ3" i="82"/>
  <c r="AR3" i="82"/>
  <c r="AS3" i="82"/>
  <c r="AT3" i="82"/>
  <c r="AU3" i="82"/>
  <c r="AV3" i="82"/>
  <c r="AW3" i="82"/>
  <c r="AX3" i="82"/>
  <c r="AY3" i="82"/>
  <c r="AZ3" i="82"/>
  <c r="BA3" i="82"/>
  <c r="BB3" i="82"/>
  <c r="BC3" i="82"/>
  <c r="BD3" i="82"/>
  <c r="BE3" i="82"/>
  <c r="BF3" i="82"/>
  <c r="BG3" i="82"/>
  <c r="B4" i="82"/>
  <c r="C4" i="82"/>
  <c r="D4" i="82"/>
  <c r="E4" i="82"/>
  <c r="F4" i="82"/>
  <c r="G4" i="82"/>
  <c r="H4" i="82"/>
  <c r="I4" i="82"/>
  <c r="J4" i="82"/>
  <c r="K4" i="82"/>
  <c r="L4" i="82"/>
  <c r="M4" i="82"/>
  <c r="N4" i="82"/>
  <c r="O4" i="82"/>
  <c r="P4" i="82"/>
  <c r="Q4" i="82"/>
  <c r="R4" i="82"/>
  <c r="S4" i="82"/>
  <c r="T4" i="82"/>
  <c r="U4" i="82"/>
  <c r="V4" i="82"/>
  <c r="W4" i="82"/>
  <c r="X4" i="82"/>
  <c r="Y4" i="82"/>
  <c r="Z4" i="82"/>
  <c r="AA4" i="82"/>
  <c r="AB4" i="82"/>
  <c r="AC4" i="82"/>
  <c r="AD4" i="82"/>
  <c r="AE4" i="82"/>
  <c r="AF4" i="82"/>
  <c r="AG4" i="82"/>
  <c r="AH4" i="82"/>
  <c r="AI4" i="82"/>
  <c r="AJ4" i="82"/>
  <c r="AK4" i="82"/>
  <c r="AL4" i="82"/>
  <c r="AM4" i="82"/>
  <c r="AN4" i="82"/>
  <c r="AO4" i="82"/>
  <c r="AP4" i="82"/>
  <c r="AQ4" i="82"/>
  <c r="AR4" i="82"/>
  <c r="AS4" i="82"/>
  <c r="AT4" i="82"/>
  <c r="AU4" i="82"/>
  <c r="AV4" i="82"/>
  <c r="AW4" i="82"/>
  <c r="AX4" i="82"/>
  <c r="AY4" i="82"/>
  <c r="AZ4" i="82"/>
  <c r="BA4" i="82"/>
  <c r="BB4" i="82"/>
  <c r="BC4" i="82"/>
  <c r="BD4" i="82"/>
  <c r="BE4" i="82"/>
  <c r="BF4" i="82"/>
  <c r="BG4" i="82"/>
  <c r="B5" i="82"/>
  <c r="C5" i="82"/>
  <c r="D5" i="82"/>
  <c r="E5" i="82"/>
  <c r="F5" i="82"/>
  <c r="G5" i="82"/>
  <c r="H5" i="82"/>
  <c r="I5" i="82"/>
  <c r="J5" i="82"/>
  <c r="K5" i="82"/>
  <c r="L5" i="82"/>
  <c r="M5" i="82"/>
  <c r="N5" i="82"/>
  <c r="O5" i="82"/>
  <c r="P5" i="82"/>
  <c r="Q5" i="82"/>
  <c r="R5" i="82"/>
  <c r="S5" i="82"/>
  <c r="T5" i="82"/>
  <c r="U5" i="82"/>
  <c r="V5" i="82"/>
  <c r="W5" i="82"/>
  <c r="X5" i="82"/>
  <c r="Y5" i="82"/>
  <c r="Z5" i="82"/>
  <c r="AA5" i="82"/>
  <c r="AB5" i="82"/>
  <c r="AC5" i="82"/>
  <c r="AD5" i="82"/>
  <c r="AE5" i="82"/>
  <c r="AF5" i="82"/>
  <c r="AG5" i="82"/>
  <c r="AH5" i="82"/>
  <c r="AI5" i="82"/>
  <c r="AJ5" i="82"/>
  <c r="AK5" i="82"/>
  <c r="AL5" i="82"/>
  <c r="AM5" i="82"/>
  <c r="AN5" i="82"/>
  <c r="AO5" i="82"/>
  <c r="AP5" i="82"/>
  <c r="AQ5" i="82"/>
  <c r="AR5" i="82"/>
  <c r="AS5" i="82"/>
  <c r="AT5" i="82"/>
  <c r="AU5" i="82"/>
  <c r="AV5" i="82"/>
  <c r="AW5" i="82"/>
  <c r="AX5" i="82"/>
  <c r="AY5" i="82"/>
  <c r="AZ5" i="82"/>
  <c r="BA5" i="82"/>
  <c r="BB5" i="82"/>
  <c r="BC5" i="82"/>
  <c r="BD5" i="82"/>
  <c r="BE5" i="82"/>
  <c r="BF5" i="82"/>
  <c r="BG5" i="82"/>
  <c r="B6" i="82"/>
  <c r="C6" i="82"/>
  <c r="D6" i="82"/>
  <c r="E6" i="82"/>
  <c r="F6" i="82"/>
  <c r="G6" i="82"/>
  <c r="H6" i="82"/>
  <c r="I6" i="82"/>
  <c r="J6" i="82"/>
  <c r="K6" i="82"/>
  <c r="L6" i="82"/>
  <c r="M6" i="82"/>
  <c r="N6" i="82"/>
  <c r="O6" i="82"/>
  <c r="P6" i="82"/>
  <c r="Q6" i="82"/>
  <c r="R6" i="82"/>
  <c r="S6" i="82"/>
  <c r="T6" i="82"/>
  <c r="U6" i="82"/>
  <c r="V6" i="82"/>
  <c r="W6" i="82"/>
  <c r="X6" i="82"/>
  <c r="Y6" i="82"/>
  <c r="Z6" i="82"/>
  <c r="AA6" i="82"/>
  <c r="AB6" i="82"/>
  <c r="AC6" i="82"/>
  <c r="AD6" i="82"/>
  <c r="AE6" i="82"/>
  <c r="AF6" i="82"/>
  <c r="AG6" i="82"/>
  <c r="AH6" i="82"/>
  <c r="AI6" i="82"/>
  <c r="AJ6" i="82"/>
  <c r="AK6" i="82"/>
  <c r="AL6" i="82"/>
  <c r="AM6" i="82"/>
  <c r="AN6" i="82"/>
  <c r="AO6" i="82"/>
  <c r="AP6" i="82"/>
  <c r="AQ6" i="82"/>
  <c r="AR6" i="82"/>
  <c r="AS6" i="82"/>
  <c r="AT6" i="82"/>
  <c r="AU6" i="82"/>
  <c r="AV6" i="82"/>
  <c r="AW6" i="82"/>
  <c r="AX6" i="82"/>
  <c r="AY6" i="82"/>
  <c r="AZ6" i="82"/>
  <c r="BA6" i="82"/>
  <c r="BB6" i="82"/>
  <c r="BC6" i="82"/>
  <c r="BD6" i="82"/>
  <c r="BE6" i="82"/>
  <c r="BF6" i="82"/>
  <c r="BG6" i="82"/>
  <c r="B9" i="82"/>
  <c r="C9" i="82"/>
  <c r="D9" i="82"/>
  <c r="E9" i="82"/>
  <c r="F9" i="82"/>
  <c r="G9" i="82"/>
  <c r="H9" i="82"/>
  <c r="I9" i="82"/>
  <c r="J9" i="82"/>
  <c r="K9" i="82"/>
  <c r="L9" i="82"/>
  <c r="M9" i="82"/>
  <c r="N9" i="82"/>
  <c r="O9" i="82"/>
  <c r="P9" i="82"/>
  <c r="Q9" i="82"/>
  <c r="R9" i="82"/>
  <c r="S9" i="82"/>
  <c r="T9" i="82"/>
  <c r="U9" i="82"/>
  <c r="V9" i="82"/>
  <c r="W9" i="82"/>
  <c r="X9" i="82"/>
  <c r="Y9" i="82"/>
  <c r="Z9" i="82"/>
  <c r="AA9" i="82"/>
  <c r="AB9" i="82"/>
  <c r="AC9" i="82"/>
  <c r="AD9" i="82"/>
  <c r="AE9" i="82"/>
  <c r="AF9" i="82"/>
  <c r="AG9" i="82"/>
  <c r="AH9" i="82"/>
  <c r="AI9" i="82"/>
  <c r="AJ9" i="82"/>
  <c r="AK9" i="82"/>
  <c r="AL9" i="82"/>
  <c r="AM9" i="82"/>
  <c r="AN9" i="82"/>
  <c r="AO9" i="82"/>
  <c r="AP9" i="82"/>
  <c r="AQ9" i="82"/>
  <c r="AR9" i="82"/>
  <c r="AS9" i="82"/>
  <c r="AT9" i="82"/>
  <c r="AU9" i="82"/>
  <c r="AV9" i="82"/>
  <c r="AW9" i="82"/>
  <c r="AX9" i="82"/>
  <c r="AY9" i="82"/>
  <c r="AZ9" i="82"/>
  <c r="BA9" i="82"/>
  <c r="BB9" i="82"/>
  <c r="BC9" i="82"/>
  <c r="BD9" i="82"/>
  <c r="BE9" i="82"/>
  <c r="BF9" i="82"/>
  <c r="BG9" i="82"/>
  <c r="B10" i="82"/>
  <c r="C10" i="82"/>
  <c r="D10" i="82"/>
  <c r="E10" i="82"/>
  <c r="F10" i="82"/>
  <c r="G10" i="82"/>
  <c r="H10" i="82"/>
  <c r="I10" i="82"/>
  <c r="J10" i="82"/>
  <c r="K10" i="82"/>
  <c r="L10" i="82"/>
  <c r="M10" i="82"/>
  <c r="N10" i="82"/>
  <c r="O10" i="82"/>
  <c r="P10" i="82"/>
  <c r="Q10" i="82"/>
  <c r="R10" i="82"/>
  <c r="S10" i="82"/>
  <c r="T10" i="82"/>
  <c r="U10" i="82"/>
  <c r="V10" i="82"/>
  <c r="W10" i="82"/>
  <c r="X10" i="82"/>
  <c r="Y10" i="82"/>
  <c r="Z10" i="82"/>
  <c r="AA10" i="82"/>
  <c r="AB10" i="82"/>
  <c r="AC10" i="82"/>
  <c r="AD10" i="82"/>
  <c r="AE10" i="82"/>
  <c r="AF10" i="82"/>
  <c r="AG10" i="82"/>
  <c r="AH10" i="82"/>
  <c r="AI10" i="82"/>
  <c r="AJ10" i="82"/>
  <c r="AK10" i="82"/>
  <c r="AL10" i="82"/>
  <c r="AM10" i="82"/>
  <c r="AN10" i="82"/>
  <c r="AO10" i="82"/>
  <c r="AP10" i="82"/>
  <c r="AQ10" i="82"/>
  <c r="AR10" i="82"/>
  <c r="AS10" i="82"/>
  <c r="AT10" i="82"/>
  <c r="AU10" i="82"/>
  <c r="AV10" i="82"/>
  <c r="AW10" i="82"/>
  <c r="AX10" i="82"/>
  <c r="AY10" i="82"/>
  <c r="AZ10" i="82"/>
  <c r="BA10" i="82"/>
  <c r="BB10" i="82"/>
  <c r="BC10" i="82"/>
  <c r="BD10" i="82"/>
  <c r="BE10" i="82"/>
  <c r="BF10" i="82"/>
  <c r="BG10" i="82"/>
  <c r="B11" i="82"/>
  <c r="C11" i="82"/>
  <c r="D11" i="82"/>
  <c r="E11" i="82"/>
  <c r="F11" i="82"/>
  <c r="G11" i="82"/>
  <c r="H11" i="82"/>
  <c r="I11" i="82"/>
  <c r="J11" i="82"/>
  <c r="K11" i="82"/>
  <c r="L11" i="82"/>
  <c r="M11" i="82"/>
  <c r="N11" i="82"/>
  <c r="O11" i="82"/>
  <c r="P11" i="82"/>
  <c r="Q11" i="82"/>
  <c r="R11" i="82"/>
  <c r="S11" i="82"/>
  <c r="T11" i="82"/>
  <c r="U11" i="82"/>
  <c r="V11" i="82"/>
  <c r="W11" i="82"/>
  <c r="X11" i="82"/>
  <c r="Y11" i="82"/>
  <c r="Z11" i="82"/>
  <c r="AA11" i="82"/>
  <c r="AB11" i="82"/>
  <c r="AC11" i="82"/>
  <c r="AD11" i="82"/>
  <c r="AE11" i="82"/>
  <c r="AF11" i="82"/>
  <c r="AG11" i="82"/>
  <c r="AH11" i="82"/>
  <c r="AI11" i="82"/>
  <c r="AJ11" i="82"/>
  <c r="AK11" i="82"/>
  <c r="AL11" i="82"/>
  <c r="AM11" i="82"/>
  <c r="AN11" i="82"/>
  <c r="AO11" i="82"/>
  <c r="AP11" i="82"/>
  <c r="AQ11" i="82"/>
  <c r="AR11" i="82"/>
  <c r="AS11" i="82"/>
  <c r="AT11" i="82"/>
  <c r="AU11" i="82"/>
  <c r="AV11" i="82"/>
  <c r="AW11" i="82"/>
  <c r="AX11" i="82"/>
  <c r="AY11" i="82"/>
  <c r="AZ11" i="82"/>
  <c r="BA11" i="82"/>
  <c r="BB11" i="82"/>
  <c r="BC11" i="82"/>
  <c r="BD11" i="82"/>
  <c r="BE11" i="82"/>
  <c r="BF11" i="82"/>
  <c r="BG11" i="82"/>
  <c r="B12" i="82"/>
  <c r="C12" i="82"/>
  <c r="D12" i="82"/>
  <c r="E12" i="82"/>
  <c r="F12" i="82"/>
  <c r="G12" i="82"/>
  <c r="H12" i="82"/>
  <c r="I12" i="82"/>
  <c r="J12" i="82"/>
  <c r="K12" i="82"/>
  <c r="L12" i="82"/>
  <c r="M12" i="82"/>
  <c r="N12" i="82"/>
  <c r="O12" i="82"/>
  <c r="P12" i="82"/>
  <c r="Q12" i="82"/>
  <c r="R12" i="82"/>
  <c r="S12" i="82"/>
  <c r="T12" i="82"/>
  <c r="U12" i="82"/>
  <c r="V12" i="82"/>
  <c r="W12" i="82"/>
  <c r="X12" i="82"/>
  <c r="Y12" i="82"/>
  <c r="Z12" i="82"/>
  <c r="AA12" i="82"/>
  <c r="AB12" i="82"/>
  <c r="AC12" i="82"/>
  <c r="AD12" i="82"/>
  <c r="AE12" i="82"/>
  <c r="AF12" i="82"/>
  <c r="AG12" i="82"/>
  <c r="AH12" i="82"/>
  <c r="AI12" i="82"/>
  <c r="AJ12" i="82"/>
  <c r="AK12" i="82"/>
  <c r="AL12" i="82"/>
  <c r="AM12" i="82"/>
  <c r="AN12" i="82"/>
  <c r="AO12" i="82"/>
  <c r="AP12" i="82"/>
  <c r="AQ12" i="82"/>
  <c r="AR12" i="82"/>
  <c r="AS12" i="82"/>
  <c r="AT12" i="82"/>
  <c r="AU12" i="82"/>
  <c r="AV12" i="82"/>
  <c r="AW12" i="82"/>
  <c r="AX12" i="82"/>
  <c r="AY12" i="82"/>
  <c r="AZ12" i="82"/>
  <c r="BA12" i="82"/>
  <c r="BB12" i="82"/>
  <c r="BC12" i="82"/>
  <c r="BD12" i="82"/>
  <c r="BE12" i="82"/>
  <c r="BF12" i="82"/>
  <c r="BG12" i="82"/>
  <c r="B13" i="82"/>
  <c r="C13" i="82"/>
  <c r="D13" i="82"/>
  <c r="E13" i="82"/>
  <c r="F13" i="82"/>
  <c r="G13" i="82"/>
  <c r="H13" i="82"/>
  <c r="I13" i="82"/>
  <c r="J13" i="82"/>
  <c r="K13" i="82"/>
  <c r="L13" i="82"/>
  <c r="M13" i="82"/>
  <c r="N13" i="82"/>
  <c r="O13" i="82"/>
  <c r="P13" i="82"/>
  <c r="Q13" i="82"/>
  <c r="R13" i="82"/>
  <c r="S13" i="82"/>
  <c r="T13" i="82"/>
  <c r="U13" i="82"/>
  <c r="V13" i="82"/>
  <c r="W13" i="82"/>
  <c r="X13" i="82"/>
  <c r="Y13" i="82"/>
  <c r="Z13" i="82"/>
  <c r="AA13" i="82"/>
  <c r="AB13" i="82"/>
  <c r="AC13" i="82"/>
  <c r="AD13" i="82"/>
  <c r="AE13" i="82"/>
  <c r="AF13" i="82"/>
  <c r="AG13" i="82"/>
  <c r="AH13" i="82"/>
  <c r="AI13" i="82"/>
  <c r="AJ13" i="82"/>
  <c r="AK13" i="82"/>
  <c r="AL13" i="82"/>
  <c r="AM13" i="82"/>
  <c r="AN13" i="82"/>
  <c r="AO13" i="82"/>
  <c r="AP13" i="82"/>
  <c r="AQ13" i="82"/>
  <c r="AR13" i="82"/>
  <c r="AS13" i="82"/>
  <c r="AT13" i="82"/>
  <c r="AU13" i="82"/>
  <c r="AV13" i="82"/>
  <c r="AW13" i="82"/>
  <c r="AX13" i="82"/>
  <c r="AY13" i="82"/>
  <c r="AZ13" i="82"/>
  <c r="BA13" i="82"/>
  <c r="BB13" i="82"/>
  <c r="BC13" i="82"/>
  <c r="BD13" i="82"/>
  <c r="BE13" i="82"/>
  <c r="BF13" i="82"/>
  <c r="BG13" i="82"/>
  <c r="B14" i="82"/>
  <c r="C14" i="82"/>
  <c r="D14" i="82"/>
  <c r="E14" i="82"/>
  <c r="F14" i="82"/>
  <c r="G14" i="82"/>
  <c r="H14" i="82"/>
  <c r="I14" i="82"/>
  <c r="J14" i="82"/>
  <c r="K14" i="82"/>
  <c r="L14" i="82"/>
  <c r="M14" i="82"/>
  <c r="N14" i="82"/>
  <c r="O14" i="82"/>
  <c r="P14" i="82"/>
  <c r="Q14" i="82"/>
  <c r="R14" i="82"/>
  <c r="S14" i="82"/>
  <c r="T14" i="82"/>
  <c r="U14" i="82"/>
  <c r="V14" i="82"/>
  <c r="W14" i="82"/>
  <c r="X14" i="82"/>
  <c r="Y14" i="82"/>
  <c r="Z14" i="82"/>
  <c r="AA14" i="82"/>
  <c r="AB14" i="82"/>
  <c r="AC14" i="82"/>
  <c r="AD14" i="82"/>
  <c r="AE14" i="82"/>
  <c r="AF14" i="82"/>
  <c r="AG14" i="82"/>
  <c r="AH14" i="82"/>
  <c r="AI14" i="82"/>
  <c r="AJ14" i="82"/>
  <c r="AK14" i="82"/>
  <c r="AL14" i="82"/>
  <c r="AM14" i="82"/>
  <c r="AN14" i="82"/>
  <c r="AO14" i="82"/>
  <c r="AP14" i="82"/>
  <c r="AQ14" i="82"/>
  <c r="AR14" i="82"/>
  <c r="AS14" i="82"/>
  <c r="AT14" i="82"/>
  <c r="AU14" i="82"/>
  <c r="AV14" i="82"/>
  <c r="AW14" i="82"/>
  <c r="AX14" i="82"/>
  <c r="AY14" i="82"/>
  <c r="AZ14" i="82"/>
  <c r="BA14" i="82"/>
  <c r="BB14" i="82"/>
  <c r="BC14" i="82"/>
  <c r="BD14" i="82"/>
  <c r="BE14" i="82"/>
  <c r="BF14" i="82"/>
  <c r="BG14" i="82"/>
  <c r="B15" i="82"/>
  <c r="C15" i="82"/>
  <c r="D15" i="82"/>
  <c r="E15" i="82"/>
  <c r="F15" i="82"/>
  <c r="G15" i="82"/>
  <c r="H15" i="82"/>
  <c r="I15" i="82"/>
  <c r="J15" i="82"/>
  <c r="K15" i="82"/>
  <c r="L15" i="82"/>
  <c r="M15" i="82"/>
  <c r="N15" i="82"/>
  <c r="O15" i="82"/>
  <c r="P15" i="82"/>
  <c r="Q15" i="82"/>
  <c r="R15" i="82"/>
  <c r="S15" i="82"/>
  <c r="T15" i="82"/>
  <c r="U15" i="82"/>
  <c r="V15" i="82"/>
  <c r="W15" i="82"/>
  <c r="X15" i="82"/>
  <c r="Y15" i="82"/>
  <c r="Z15" i="82"/>
  <c r="AA15" i="82"/>
  <c r="AB15" i="82"/>
  <c r="AC15" i="82"/>
  <c r="AD15" i="82"/>
  <c r="AE15" i="82"/>
  <c r="AF15" i="82"/>
  <c r="AG15" i="82"/>
  <c r="AH15" i="82"/>
  <c r="AI15" i="82"/>
  <c r="AJ15" i="82"/>
  <c r="AK15" i="82"/>
  <c r="AL15" i="82"/>
  <c r="AM15" i="82"/>
  <c r="AN15" i="82"/>
  <c r="AO15" i="82"/>
  <c r="AP15" i="82"/>
  <c r="AQ15" i="82"/>
  <c r="AR15" i="82"/>
  <c r="AS15" i="82"/>
  <c r="AT15" i="82"/>
  <c r="AU15" i="82"/>
  <c r="AV15" i="82"/>
  <c r="AW15" i="82"/>
  <c r="AX15" i="82"/>
  <c r="AY15" i="82"/>
  <c r="AZ15" i="82"/>
  <c r="BA15" i="82"/>
  <c r="BB15" i="82"/>
  <c r="BC15" i="82"/>
  <c r="BD15" i="82"/>
  <c r="BE15" i="82"/>
  <c r="BF15" i="82"/>
  <c r="BG15" i="82"/>
  <c r="B16" i="82"/>
  <c r="C16" i="82"/>
  <c r="D16" i="82"/>
  <c r="E16" i="82"/>
  <c r="F16" i="82"/>
  <c r="G16" i="82"/>
  <c r="H16" i="82"/>
  <c r="I16" i="82"/>
  <c r="J16" i="82"/>
  <c r="K16" i="82"/>
  <c r="L16" i="82"/>
  <c r="M16" i="82"/>
  <c r="N16" i="82"/>
  <c r="O16" i="82"/>
  <c r="P16" i="82"/>
  <c r="Q16" i="82"/>
  <c r="R16" i="82"/>
  <c r="S16" i="82"/>
  <c r="T16" i="82"/>
  <c r="U16" i="82"/>
  <c r="V16" i="82"/>
  <c r="W16" i="82"/>
  <c r="X16" i="82"/>
  <c r="Y16" i="82"/>
  <c r="Z16" i="82"/>
  <c r="AA16" i="82"/>
  <c r="AB16" i="82"/>
  <c r="AC16" i="82"/>
  <c r="AD16" i="82"/>
  <c r="AE16" i="82"/>
  <c r="AF16" i="82"/>
  <c r="AG16" i="82"/>
  <c r="AH16" i="82"/>
  <c r="AI16" i="82"/>
  <c r="AJ16" i="82"/>
  <c r="AK16" i="82"/>
  <c r="AL16" i="82"/>
  <c r="AM16" i="82"/>
  <c r="AN16" i="82"/>
  <c r="AO16" i="82"/>
  <c r="AP16" i="82"/>
  <c r="AQ16" i="82"/>
  <c r="AR16" i="82"/>
  <c r="AS16" i="82"/>
  <c r="AT16" i="82"/>
  <c r="AU16" i="82"/>
  <c r="AV16" i="82"/>
  <c r="AW16" i="82"/>
  <c r="AX16" i="82"/>
  <c r="AY16" i="82"/>
  <c r="AZ16" i="82"/>
  <c r="BA16" i="82"/>
  <c r="BB16" i="82"/>
  <c r="BC16" i="82"/>
  <c r="BD16" i="82"/>
  <c r="BE16" i="82"/>
  <c r="BF16" i="82"/>
  <c r="BG16" i="82"/>
  <c r="B17" i="82"/>
  <c r="C17" i="82"/>
  <c r="D17" i="82"/>
  <c r="E17" i="82"/>
  <c r="F17" i="82"/>
  <c r="G17" i="82"/>
  <c r="H17" i="82"/>
  <c r="I17" i="82"/>
  <c r="J17" i="82"/>
  <c r="K17" i="82"/>
  <c r="L17" i="82"/>
  <c r="M17" i="82"/>
  <c r="N17" i="82"/>
  <c r="O17" i="82"/>
  <c r="P17" i="82"/>
  <c r="Q17" i="82"/>
  <c r="R17" i="82"/>
  <c r="S17" i="82"/>
  <c r="T17" i="82"/>
  <c r="U17" i="82"/>
  <c r="V17" i="82"/>
  <c r="W17" i="82"/>
  <c r="X17" i="82"/>
  <c r="Y17" i="82"/>
  <c r="Z17" i="82"/>
  <c r="AA17" i="82"/>
  <c r="AB17" i="82"/>
  <c r="AC17" i="82"/>
  <c r="AD17" i="82"/>
  <c r="AE17" i="82"/>
  <c r="AF17" i="82"/>
  <c r="AG17" i="82"/>
  <c r="AH17" i="82"/>
  <c r="AI17" i="82"/>
  <c r="AJ17" i="82"/>
  <c r="AK17" i="82"/>
  <c r="AL17" i="82"/>
  <c r="AM17" i="82"/>
  <c r="AN17" i="82"/>
  <c r="AO17" i="82"/>
  <c r="AP17" i="82"/>
  <c r="AQ17" i="82"/>
  <c r="AR17" i="82"/>
  <c r="AS17" i="82"/>
  <c r="AT17" i="82"/>
  <c r="AU17" i="82"/>
  <c r="AV17" i="82"/>
  <c r="AW17" i="82"/>
  <c r="AX17" i="82"/>
  <c r="AY17" i="82"/>
  <c r="AZ17" i="82"/>
  <c r="BA17" i="82"/>
  <c r="BB17" i="82"/>
  <c r="BC17" i="82"/>
  <c r="BD17" i="82"/>
  <c r="BE17" i="82"/>
  <c r="BF17" i="82"/>
  <c r="BG17" i="82"/>
  <c r="B18" i="82"/>
  <c r="C18" i="82"/>
  <c r="D18" i="82"/>
  <c r="E18" i="82"/>
  <c r="F18" i="82"/>
  <c r="G18" i="82"/>
  <c r="H18" i="82"/>
  <c r="I18" i="82"/>
  <c r="J18" i="82"/>
  <c r="K18" i="82"/>
  <c r="L18" i="82"/>
  <c r="M18" i="82"/>
  <c r="N18" i="82"/>
  <c r="O18" i="82"/>
  <c r="P18" i="82"/>
  <c r="Q18" i="82"/>
  <c r="R18" i="82"/>
  <c r="S18" i="82"/>
  <c r="T18" i="82"/>
  <c r="U18" i="82"/>
  <c r="V18" i="82"/>
  <c r="W18" i="82"/>
  <c r="X18" i="82"/>
  <c r="Y18" i="82"/>
  <c r="Z18" i="82"/>
  <c r="AA18" i="82"/>
  <c r="AB18" i="82"/>
  <c r="AC18" i="82"/>
  <c r="AD18" i="82"/>
  <c r="AE18" i="82"/>
  <c r="AF18" i="82"/>
  <c r="AG18" i="82"/>
  <c r="AH18" i="82"/>
  <c r="AI18" i="82"/>
  <c r="AJ18" i="82"/>
  <c r="AK18" i="82"/>
  <c r="AL18" i="82"/>
  <c r="AM18" i="82"/>
  <c r="AN18" i="82"/>
  <c r="AO18" i="82"/>
  <c r="AP18" i="82"/>
  <c r="AQ18" i="82"/>
  <c r="AR18" i="82"/>
  <c r="AS18" i="82"/>
  <c r="AT18" i="82"/>
  <c r="AU18" i="82"/>
  <c r="AV18" i="82"/>
  <c r="AW18" i="82"/>
  <c r="AX18" i="82"/>
  <c r="AY18" i="82"/>
  <c r="AZ18" i="82"/>
  <c r="BA18" i="82"/>
  <c r="BB18" i="82"/>
  <c r="BC18" i="82"/>
  <c r="BD18" i="82"/>
  <c r="BE18" i="82"/>
  <c r="BF18" i="82"/>
  <c r="BG18" i="82"/>
  <c r="B19" i="82"/>
  <c r="C19" i="82"/>
  <c r="D19" i="82"/>
  <c r="E19" i="82"/>
  <c r="F19" i="82"/>
  <c r="G19" i="82"/>
  <c r="H19" i="82"/>
  <c r="I19" i="82"/>
  <c r="J19" i="82"/>
  <c r="K19" i="82"/>
  <c r="L19" i="82"/>
  <c r="M19" i="82"/>
  <c r="N19" i="82"/>
  <c r="O19" i="82"/>
  <c r="P19" i="82"/>
  <c r="Q19" i="82"/>
  <c r="R19" i="82"/>
  <c r="S19" i="82"/>
  <c r="T19" i="82"/>
  <c r="U19" i="82"/>
  <c r="V19" i="82"/>
  <c r="W19" i="82"/>
  <c r="X19" i="82"/>
  <c r="Y19" i="82"/>
  <c r="Z19" i="82"/>
  <c r="AA19" i="82"/>
  <c r="AB19" i="82"/>
  <c r="AC19" i="82"/>
  <c r="AD19" i="82"/>
  <c r="AE19" i="82"/>
  <c r="AF19" i="82"/>
  <c r="AG19" i="82"/>
  <c r="AH19" i="82"/>
  <c r="AI19" i="82"/>
  <c r="AJ19" i="82"/>
  <c r="AK19" i="82"/>
  <c r="AL19" i="82"/>
  <c r="AM19" i="82"/>
  <c r="AN19" i="82"/>
  <c r="AO19" i="82"/>
  <c r="AP19" i="82"/>
  <c r="AQ19" i="82"/>
  <c r="AR19" i="82"/>
  <c r="AS19" i="82"/>
  <c r="AT19" i="82"/>
  <c r="AU19" i="82"/>
  <c r="AV19" i="82"/>
  <c r="AW19" i="82"/>
  <c r="AX19" i="82"/>
  <c r="AY19" i="82"/>
  <c r="AZ19" i="82"/>
  <c r="BA19" i="82"/>
  <c r="BB19" i="82"/>
  <c r="BC19" i="82"/>
  <c r="BD19" i="82"/>
  <c r="BE19" i="82"/>
  <c r="BF19" i="82"/>
  <c r="BG19" i="82"/>
  <c r="B29" i="82"/>
  <c r="C29" i="82"/>
  <c r="D29" i="82"/>
  <c r="E29" i="82"/>
  <c r="F29" i="82"/>
  <c r="I29" i="82"/>
  <c r="J29" i="82"/>
  <c r="K29" i="82"/>
  <c r="L29" i="82"/>
  <c r="M29" i="82"/>
  <c r="N29" i="82"/>
  <c r="O29" i="82"/>
  <c r="P29" i="82"/>
  <c r="Q29" i="82"/>
  <c r="R29" i="82"/>
  <c r="S29" i="82"/>
  <c r="T29" i="82"/>
  <c r="U29" i="82"/>
  <c r="V29" i="82"/>
  <c r="W29" i="82"/>
  <c r="X29" i="82"/>
  <c r="Y29" i="82"/>
  <c r="Z29" i="82"/>
  <c r="AA29" i="82"/>
  <c r="AB29" i="82"/>
  <c r="AC29" i="82"/>
  <c r="AD29" i="82"/>
  <c r="AE29" i="82"/>
  <c r="AF29" i="82"/>
  <c r="AG29" i="82"/>
  <c r="AH29" i="82"/>
  <c r="AI29" i="82"/>
  <c r="AJ29" i="82"/>
  <c r="AK29" i="82"/>
  <c r="AL29" i="82"/>
  <c r="AM29" i="82"/>
  <c r="AN29" i="82"/>
  <c r="AO29" i="82"/>
  <c r="AP29" i="82"/>
  <c r="AQ29" i="82"/>
  <c r="AR29" i="82"/>
  <c r="AS29" i="82"/>
  <c r="AT29" i="82"/>
  <c r="AU29" i="82"/>
  <c r="AV29" i="82"/>
  <c r="AW29" i="82"/>
  <c r="AX29" i="82"/>
  <c r="AY29" i="82"/>
  <c r="AZ29" i="82"/>
  <c r="BA29" i="82"/>
  <c r="BB29" i="82"/>
  <c r="BC29" i="82"/>
  <c r="BD29" i="82"/>
  <c r="BE29" i="82"/>
  <c r="BF29" i="82"/>
  <c r="BG29" i="82"/>
  <c r="B30" i="82"/>
  <c r="C30" i="82"/>
  <c r="D30" i="82"/>
  <c r="E30" i="82"/>
  <c r="F30" i="82"/>
  <c r="H30" i="82"/>
  <c r="I30" i="82"/>
  <c r="J30" i="82"/>
  <c r="K30" i="82"/>
  <c r="L30" i="82"/>
  <c r="M30" i="82"/>
  <c r="N30" i="82"/>
  <c r="O30" i="82"/>
  <c r="P30" i="82"/>
  <c r="Q30" i="82"/>
  <c r="R30" i="82"/>
  <c r="S30" i="82"/>
  <c r="T30" i="82"/>
  <c r="U30" i="82"/>
  <c r="V30" i="82"/>
  <c r="W30" i="82"/>
  <c r="X30" i="82"/>
  <c r="Y30" i="82"/>
  <c r="Z30" i="82"/>
  <c r="AA30" i="82"/>
  <c r="AB30" i="82"/>
  <c r="AC30" i="82"/>
  <c r="AD30" i="82"/>
  <c r="AE30" i="82"/>
  <c r="AF30" i="82"/>
  <c r="AG30" i="82"/>
  <c r="AH30" i="82"/>
  <c r="AI30" i="82"/>
  <c r="AJ30" i="82"/>
  <c r="AK30" i="82"/>
  <c r="AL30" i="82"/>
  <c r="AM30" i="82"/>
  <c r="AN30" i="82"/>
  <c r="AO30" i="82"/>
  <c r="AP30" i="82"/>
  <c r="AQ30" i="82"/>
  <c r="AR30" i="82"/>
  <c r="AS30" i="82"/>
  <c r="AT30" i="82"/>
  <c r="AU30" i="82"/>
  <c r="AV30" i="82"/>
  <c r="AW30" i="82"/>
  <c r="AX30" i="82"/>
  <c r="AY30" i="82"/>
  <c r="AZ30" i="82"/>
  <c r="BA30" i="82"/>
  <c r="BB30" i="82"/>
  <c r="BC30" i="82"/>
  <c r="BD30" i="82"/>
  <c r="BE30" i="82"/>
  <c r="BF30" i="82"/>
  <c r="BG30" i="82"/>
  <c r="B31" i="82"/>
  <c r="C31" i="82"/>
  <c r="D31" i="82"/>
  <c r="E31" i="82"/>
  <c r="F31" i="82"/>
  <c r="G31" i="82"/>
  <c r="H31" i="82"/>
  <c r="I31" i="82"/>
  <c r="J31" i="82"/>
  <c r="K31" i="82"/>
  <c r="L31" i="82"/>
  <c r="M31" i="82"/>
  <c r="N31" i="82"/>
  <c r="O31" i="82"/>
  <c r="P31" i="82"/>
  <c r="Q31" i="82"/>
  <c r="R31" i="82"/>
  <c r="S31" i="82"/>
  <c r="T31" i="82"/>
  <c r="U31" i="82"/>
  <c r="V31" i="82"/>
  <c r="W31" i="82"/>
  <c r="X31" i="82"/>
  <c r="Y31" i="82"/>
  <c r="Z31" i="82"/>
  <c r="AA31" i="82"/>
  <c r="AB31" i="82"/>
  <c r="AC31" i="82"/>
  <c r="AD31" i="82"/>
  <c r="AE31" i="82"/>
  <c r="AF31" i="82"/>
  <c r="AG31" i="82"/>
  <c r="AH31" i="82"/>
  <c r="AI31" i="82"/>
  <c r="AJ31" i="82"/>
  <c r="AK31" i="82"/>
  <c r="AL31" i="82"/>
  <c r="AM31" i="82"/>
  <c r="AN31" i="82"/>
  <c r="AO31" i="82"/>
  <c r="AP31" i="82"/>
  <c r="AQ31" i="82"/>
  <c r="AR31" i="82"/>
  <c r="AS31" i="82"/>
  <c r="AT31" i="82"/>
  <c r="AU31" i="82"/>
  <c r="AV31" i="82"/>
  <c r="AW31" i="82"/>
  <c r="AX31" i="82"/>
  <c r="AY31" i="82"/>
  <c r="AZ31" i="82"/>
  <c r="BA31" i="82"/>
  <c r="BB31" i="82"/>
  <c r="BC31" i="82"/>
  <c r="BD31" i="82"/>
  <c r="BE31" i="82"/>
  <c r="BF31" i="82"/>
  <c r="BG31" i="82"/>
  <c r="B32" i="82"/>
  <c r="C32" i="82"/>
  <c r="D32" i="82"/>
  <c r="E32" i="82"/>
  <c r="F32" i="82"/>
  <c r="G32" i="82"/>
  <c r="H32" i="82"/>
  <c r="I32" i="82"/>
  <c r="J32" i="82"/>
  <c r="K32" i="82"/>
  <c r="L32" i="82"/>
  <c r="M32" i="82"/>
  <c r="N32" i="82"/>
  <c r="O32" i="82"/>
  <c r="P32" i="82"/>
  <c r="Q32" i="82"/>
  <c r="R32" i="82"/>
  <c r="S32" i="82"/>
  <c r="T32" i="82"/>
  <c r="U32" i="82"/>
  <c r="V32" i="82"/>
  <c r="W32" i="82"/>
  <c r="X32" i="82"/>
  <c r="Y32" i="82"/>
  <c r="Z32" i="82"/>
  <c r="AA32" i="82"/>
  <c r="AB32" i="82"/>
  <c r="AC32" i="82"/>
  <c r="AD32" i="82"/>
  <c r="AE32" i="82"/>
  <c r="AF32" i="82"/>
  <c r="AG32" i="82"/>
  <c r="AH32" i="82"/>
  <c r="AI32" i="82"/>
  <c r="AJ32" i="82"/>
  <c r="AK32" i="82"/>
  <c r="AL32" i="82"/>
  <c r="AM32" i="82"/>
  <c r="AN32" i="82"/>
  <c r="AO32" i="82"/>
  <c r="AP32" i="82"/>
  <c r="AQ32" i="82"/>
  <c r="AR32" i="82"/>
  <c r="AS32" i="82"/>
  <c r="AT32" i="82"/>
  <c r="AU32" i="82"/>
  <c r="AV32" i="82"/>
  <c r="AW32" i="82"/>
  <c r="AX32" i="82"/>
  <c r="AY32" i="82"/>
  <c r="AZ32" i="82"/>
  <c r="BA32" i="82"/>
  <c r="BB32" i="82"/>
  <c r="BC32" i="82"/>
  <c r="BD32" i="82"/>
  <c r="BE32" i="82"/>
  <c r="BF32" i="82"/>
  <c r="BG32" i="82"/>
  <c r="B33" i="82"/>
  <c r="C33" i="82"/>
  <c r="D33" i="82"/>
  <c r="E33" i="82"/>
  <c r="F33" i="82"/>
  <c r="G33" i="82"/>
  <c r="H33" i="82"/>
  <c r="I33" i="82"/>
  <c r="J33" i="82"/>
  <c r="K33" i="82"/>
  <c r="L33" i="82"/>
  <c r="M33" i="82"/>
  <c r="N33" i="82"/>
  <c r="O33" i="82"/>
  <c r="P33" i="82"/>
  <c r="Q33" i="82"/>
  <c r="R33" i="82"/>
  <c r="S33" i="82"/>
  <c r="T33" i="82"/>
  <c r="U33" i="82"/>
  <c r="V33" i="82"/>
  <c r="W33" i="82"/>
  <c r="X33" i="82"/>
  <c r="Y33" i="82"/>
  <c r="Z33" i="82"/>
  <c r="AA33" i="82"/>
  <c r="AB33" i="82"/>
  <c r="AC33" i="82"/>
  <c r="AD33" i="82"/>
  <c r="AE33" i="82"/>
  <c r="AF33" i="82"/>
  <c r="AG33" i="82"/>
  <c r="AH33" i="82"/>
  <c r="AI33" i="82"/>
  <c r="AJ33" i="82"/>
  <c r="AK33" i="82"/>
  <c r="AL33" i="82"/>
  <c r="AM33" i="82"/>
  <c r="AN33" i="82"/>
  <c r="AO33" i="82"/>
  <c r="AP33" i="82"/>
  <c r="AQ33" i="82"/>
  <c r="AR33" i="82"/>
  <c r="AS33" i="82"/>
  <c r="AT33" i="82"/>
  <c r="AU33" i="82"/>
  <c r="AV33" i="82"/>
  <c r="AW33" i="82"/>
  <c r="AX33" i="82"/>
  <c r="AY33" i="82"/>
  <c r="AZ33" i="82"/>
  <c r="BA33" i="82"/>
  <c r="BB33" i="82"/>
  <c r="BC33" i="82"/>
  <c r="BD33" i="82"/>
  <c r="BE33" i="82"/>
  <c r="BF33" i="82"/>
  <c r="BG33" i="82"/>
  <c r="B34" i="82"/>
  <c r="C34" i="82"/>
  <c r="D34" i="82"/>
  <c r="E34" i="82"/>
  <c r="F34" i="82"/>
  <c r="G34" i="82"/>
  <c r="H34" i="82"/>
  <c r="I34" i="82"/>
  <c r="J34" i="82"/>
  <c r="K34" i="82"/>
  <c r="L34" i="82"/>
  <c r="M34" i="82"/>
  <c r="N34" i="82"/>
  <c r="O34" i="82"/>
  <c r="P34" i="82"/>
  <c r="Q34" i="82"/>
  <c r="R34" i="82"/>
  <c r="S34" i="82"/>
  <c r="T34" i="82"/>
  <c r="U34" i="82"/>
  <c r="V34" i="82"/>
  <c r="W34" i="82"/>
  <c r="X34" i="82"/>
  <c r="Y34" i="82"/>
  <c r="Z34" i="82"/>
  <c r="AA34" i="82"/>
  <c r="AB34" i="82"/>
  <c r="AC34" i="82"/>
  <c r="AD34" i="82"/>
  <c r="AE34" i="82"/>
  <c r="AF34" i="82"/>
  <c r="AG34" i="82"/>
  <c r="AH34" i="82"/>
  <c r="AI34" i="82"/>
  <c r="AJ34" i="82"/>
  <c r="AK34" i="82"/>
  <c r="AL34" i="82"/>
  <c r="AM34" i="82"/>
  <c r="AN34" i="82"/>
  <c r="AO34" i="82"/>
  <c r="AP34" i="82"/>
  <c r="AQ34" i="82"/>
  <c r="AR34" i="82"/>
  <c r="AS34" i="82"/>
  <c r="AT34" i="82"/>
  <c r="AU34" i="82"/>
  <c r="AV34" i="82"/>
  <c r="AW34" i="82"/>
  <c r="AX34" i="82"/>
  <c r="AY34" i="82"/>
  <c r="AZ34" i="82"/>
  <c r="BA34" i="82"/>
  <c r="BB34" i="82"/>
  <c r="BC34" i="82"/>
  <c r="BD34" i="82"/>
  <c r="BE34" i="82"/>
  <c r="BF34" i="82"/>
  <c r="BG34" i="82"/>
  <c r="B35" i="82"/>
  <c r="C35" i="82"/>
  <c r="D35" i="82"/>
  <c r="E35" i="82"/>
  <c r="F35" i="82"/>
  <c r="G35" i="82"/>
  <c r="H35" i="82"/>
  <c r="I35" i="82"/>
  <c r="J35" i="82"/>
  <c r="K35" i="82"/>
  <c r="L35" i="82"/>
  <c r="M35" i="82"/>
  <c r="N35" i="82"/>
  <c r="O35" i="82"/>
  <c r="P35" i="82"/>
  <c r="Q35" i="82"/>
  <c r="R35" i="82"/>
  <c r="S35" i="82"/>
  <c r="T35" i="82"/>
  <c r="U35" i="82"/>
  <c r="V35" i="82"/>
  <c r="W35" i="82"/>
  <c r="X35" i="82"/>
  <c r="Y35" i="82"/>
  <c r="Z35" i="82"/>
  <c r="AA35" i="82"/>
  <c r="AB35" i="82"/>
  <c r="AC35" i="82"/>
  <c r="AD35" i="82"/>
  <c r="AE35" i="82"/>
  <c r="AF35" i="82"/>
  <c r="AG35" i="82"/>
  <c r="AH35" i="82"/>
  <c r="AI35" i="82"/>
  <c r="AJ35" i="82"/>
  <c r="AK35" i="82"/>
  <c r="AL35" i="82"/>
  <c r="AM35" i="82"/>
  <c r="AN35" i="82"/>
  <c r="AO35" i="82"/>
  <c r="AP35" i="82"/>
  <c r="AQ35" i="82"/>
  <c r="AR35" i="82"/>
  <c r="AS35" i="82"/>
  <c r="AT35" i="82"/>
  <c r="AU35" i="82"/>
  <c r="AV35" i="82"/>
  <c r="AW35" i="82"/>
  <c r="AX35" i="82"/>
  <c r="AY35" i="82"/>
  <c r="AZ35" i="82"/>
  <c r="BA35" i="82"/>
  <c r="BB35" i="82"/>
  <c r="BC35" i="82"/>
  <c r="BD35" i="82"/>
  <c r="BE35" i="82"/>
  <c r="BF35" i="82"/>
  <c r="BG35" i="82"/>
  <c r="B36" i="82"/>
  <c r="C36" i="82"/>
  <c r="D36" i="82"/>
  <c r="E36" i="82"/>
  <c r="F36" i="82"/>
  <c r="G36" i="82"/>
  <c r="H36" i="82"/>
  <c r="I36" i="82"/>
  <c r="J36" i="82"/>
  <c r="K36" i="82"/>
  <c r="L36" i="82"/>
  <c r="M36" i="82"/>
  <c r="N36" i="82"/>
  <c r="O36" i="82"/>
  <c r="P36" i="82"/>
  <c r="Q36" i="82"/>
  <c r="R36" i="82"/>
  <c r="S36" i="82"/>
  <c r="T36" i="82"/>
  <c r="U36" i="82"/>
  <c r="V36" i="82"/>
  <c r="W36" i="82"/>
  <c r="X36" i="82"/>
  <c r="Y36" i="82"/>
  <c r="Z36" i="82"/>
  <c r="AA36" i="82"/>
  <c r="AB36" i="82"/>
  <c r="AC36" i="82"/>
  <c r="AD36" i="82"/>
  <c r="AE36" i="82"/>
  <c r="AF36" i="82"/>
  <c r="AG36" i="82"/>
  <c r="AH36" i="82"/>
  <c r="AI36" i="82"/>
  <c r="AJ36" i="82"/>
  <c r="AK36" i="82"/>
  <c r="AL36" i="82"/>
  <c r="AM36" i="82"/>
  <c r="AN36" i="82"/>
  <c r="AO36" i="82"/>
  <c r="AP36" i="82"/>
  <c r="AQ36" i="82"/>
  <c r="AR36" i="82"/>
  <c r="AS36" i="82"/>
  <c r="AT36" i="82"/>
  <c r="AU36" i="82"/>
  <c r="AV36" i="82"/>
  <c r="AW36" i="82"/>
  <c r="AX36" i="82"/>
  <c r="AY36" i="82"/>
  <c r="AZ36" i="82"/>
  <c r="BA36" i="82"/>
  <c r="BB36" i="82"/>
  <c r="BC36" i="82"/>
  <c r="BD36" i="82"/>
  <c r="BE36" i="82"/>
  <c r="BF36" i="82"/>
  <c r="BG36" i="82"/>
  <c r="B37" i="82"/>
  <c r="C37" i="82"/>
  <c r="D37" i="82"/>
  <c r="E37" i="82"/>
  <c r="F37" i="82"/>
  <c r="G37" i="82"/>
  <c r="H37" i="82"/>
  <c r="I37" i="82"/>
  <c r="J37" i="82"/>
  <c r="K37" i="82"/>
  <c r="L37" i="82"/>
  <c r="M37" i="82"/>
  <c r="N37" i="82"/>
  <c r="O37" i="82"/>
  <c r="P37" i="82"/>
  <c r="Q37" i="82"/>
  <c r="R37" i="82"/>
  <c r="S37" i="82"/>
  <c r="T37" i="82"/>
  <c r="U37" i="82"/>
  <c r="V37" i="82"/>
  <c r="W37" i="82"/>
  <c r="X37" i="82"/>
  <c r="Y37" i="82"/>
  <c r="Z37" i="82"/>
  <c r="AA37" i="82"/>
  <c r="AB37" i="82"/>
  <c r="AC37" i="82"/>
  <c r="AD37" i="82"/>
  <c r="AE37" i="82"/>
  <c r="AF37" i="82"/>
  <c r="AG37" i="82"/>
  <c r="AH37" i="82"/>
  <c r="AI37" i="82"/>
  <c r="AJ37" i="82"/>
  <c r="AK37" i="82"/>
  <c r="AL37" i="82"/>
  <c r="AM37" i="82"/>
  <c r="AN37" i="82"/>
  <c r="AO37" i="82"/>
  <c r="AP37" i="82"/>
  <c r="AQ37" i="82"/>
  <c r="AR37" i="82"/>
  <c r="AS37" i="82"/>
  <c r="AT37" i="82"/>
  <c r="AU37" i="82"/>
  <c r="AV37" i="82"/>
  <c r="AW37" i="82"/>
  <c r="AX37" i="82"/>
  <c r="AY37" i="82"/>
  <c r="AZ37" i="82"/>
  <c r="BA37" i="82"/>
  <c r="BB37" i="82"/>
  <c r="BC37" i="82"/>
  <c r="BD37" i="82"/>
  <c r="BE37" i="82"/>
  <c r="BF37" i="82"/>
  <c r="BG37" i="82"/>
  <c r="B38" i="82"/>
  <c r="C38" i="82"/>
  <c r="D38" i="82"/>
  <c r="E38" i="82"/>
  <c r="F38" i="82"/>
  <c r="G38" i="82"/>
  <c r="H38" i="82"/>
  <c r="I38" i="82"/>
  <c r="J38" i="82"/>
  <c r="K38" i="82"/>
  <c r="L38" i="82"/>
  <c r="M38" i="82"/>
  <c r="N38" i="82"/>
  <c r="O38" i="82"/>
  <c r="P38" i="82"/>
  <c r="Q38" i="82"/>
  <c r="R38" i="82"/>
  <c r="S38" i="82"/>
  <c r="T38" i="82"/>
  <c r="U38" i="82"/>
  <c r="V38" i="82"/>
  <c r="W38" i="82"/>
  <c r="X38" i="82"/>
  <c r="Y38" i="82"/>
  <c r="Z38" i="82"/>
  <c r="AA38" i="82"/>
  <c r="AB38" i="82"/>
  <c r="AC38" i="82"/>
  <c r="AD38" i="82"/>
  <c r="AE38" i="82"/>
  <c r="AF38" i="82"/>
  <c r="AG38" i="82"/>
  <c r="AH38" i="82"/>
  <c r="AI38" i="82"/>
  <c r="AJ38" i="82"/>
  <c r="AK38" i="82"/>
  <c r="AL38" i="82"/>
  <c r="AM38" i="82"/>
  <c r="AN38" i="82"/>
  <c r="AO38" i="82"/>
  <c r="AP38" i="82"/>
  <c r="AQ38" i="82"/>
  <c r="AR38" i="82"/>
  <c r="AS38" i="82"/>
  <c r="AT38" i="82"/>
  <c r="AU38" i="82"/>
  <c r="AV38" i="82"/>
  <c r="AW38" i="82"/>
  <c r="AX38" i="82"/>
  <c r="AY38" i="82"/>
  <c r="AZ38" i="82"/>
  <c r="BA38" i="82"/>
  <c r="BB38" i="82"/>
  <c r="BC38" i="82"/>
  <c r="BD38" i="82"/>
  <c r="BE38" i="82"/>
  <c r="BF38" i="82"/>
  <c r="BG38" i="82"/>
  <c r="B39" i="82"/>
  <c r="C39" i="82"/>
  <c r="D39" i="82"/>
  <c r="E39" i="82"/>
  <c r="F39" i="82"/>
  <c r="G39" i="82"/>
  <c r="H39" i="82"/>
  <c r="I39" i="82"/>
  <c r="J39" i="82"/>
  <c r="K39" i="82"/>
  <c r="L39" i="82"/>
  <c r="M39" i="82"/>
  <c r="N39" i="82"/>
  <c r="O39" i="82"/>
  <c r="P39" i="82"/>
  <c r="Q39" i="82"/>
  <c r="R39" i="82"/>
  <c r="S39" i="82"/>
  <c r="T39" i="82"/>
  <c r="U39" i="82"/>
  <c r="V39" i="82"/>
  <c r="W39" i="82"/>
  <c r="X39" i="82"/>
  <c r="Y39" i="82"/>
  <c r="Z39" i="82"/>
  <c r="AA39" i="82"/>
  <c r="AB39" i="82"/>
  <c r="AC39" i="82"/>
  <c r="AD39" i="82"/>
  <c r="AE39" i="82"/>
  <c r="AF39" i="82"/>
  <c r="AG39" i="82"/>
  <c r="AH39" i="82"/>
  <c r="AI39" i="82"/>
  <c r="AJ39" i="82"/>
  <c r="AK39" i="82"/>
  <c r="AL39" i="82"/>
  <c r="AM39" i="82"/>
  <c r="AN39" i="82"/>
  <c r="AO39" i="82"/>
  <c r="AP39" i="82"/>
  <c r="AQ39" i="82"/>
  <c r="AR39" i="82"/>
  <c r="AS39" i="82"/>
  <c r="AT39" i="82"/>
  <c r="AU39" i="82"/>
  <c r="AV39" i="82"/>
  <c r="AW39" i="82"/>
  <c r="AX39" i="82"/>
  <c r="AY39" i="82"/>
  <c r="AZ39" i="82"/>
  <c r="BA39" i="82"/>
  <c r="BB39" i="82"/>
  <c r="BC39" i="82"/>
  <c r="BD39" i="82"/>
  <c r="BE39" i="82"/>
  <c r="BF39" i="82"/>
  <c r="BG39" i="82"/>
  <c r="B40" i="82"/>
  <c r="C40" i="82"/>
  <c r="D40" i="82"/>
  <c r="E40" i="82"/>
  <c r="F40" i="82"/>
  <c r="G40" i="82"/>
  <c r="H40" i="82"/>
  <c r="I40" i="82"/>
  <c r="J40" i="82"/>
  <c r="K40" i="82"/>
  <c r="L40" i="82"/>
  <c r="M40" i="82"/>
  <c r="N40" i="82"/>
  <c r="O40" i="82"/>
  <c r="P40" i="82"/>
  <c r="Q40" i="82"/>
  <c r="R40" i="82"/>
  <c r="S40" i="82"/>
  <c r="T40" i="82"/>
  <c r="U40" i="82"/>
  <c r="V40" i="82"/>
  <c r="W40" i="82"/>
  <c r="X40" i="82"/>
  <c r="Y40" i="82"/>
  <c r="Z40" i="82"/>
  <c r="AA40" i="82"/>
  <c r="AB40" i="82"/>
  <c r="AC40" i="82"/>
  <c r="AD40" i="82"/>
  <c r="AE40" i="82"/>
  <c r="AF40" i="82"/>
  <c r="AG40" i="82"/>
  <c r="AH40" i="82"/>
  <c r="AI40" i="82"/>
  <c r="AJ40" i="82"/>
  <c r="AK40" i="82"/>
  <c r="AL40" i="82"/>
  <c r="AM40" i="82"/>
  <c r="AN40" i="82"/>
  <c r="AO40" i="82"/>
  <c r="AP40" i="82"/>
  <c r="AQ40" i="82"/>
  <c r="AR40" i="82"/>
  <c r="AS40" i="82"/>
  <c r="AT40" i="82"/>
  <c r="AU40" i="82"/>
  <c r="AV40" i="82"/>
  <c r="AW40" i="82"/>
  <c r="AX40" i="82"/>
  <c r="AY40" i="82"/>
  <c r="AZ40" i="82"/>
  <c r="BA40" i="82"/>
  <c r="BB40" i="82"/>
  <c r="BC40" i="82"/>
  <c r="BD40" i="82"/>
  <c r="BE40" i="82"/>
  <c r="BF40" i="82"/>
  <c r="BG40" i="82"/>
  <c r="B41" i="82"/>
  <c r="C41" i="82"/>
  <c r="D41" i="82"/>
  <c r="E41" i="82"/>
  <c r="F41" i="82"/>
  <c r="G41" i="82"/>
  <c r="H41" i="82"/>
  <c r="I41" i="82"/>
  <c r="J41" i="82"/>
  <c r="K41" i="82"/>
  <c r="L41" i="82"/>
  <c r="M41" i="82"/>
  <c r="N41" i="82"/>
  <c r="O41" i="82"/>
  <c r="P41" i="82"/>
  <c r="Q41" i="82"/>
  <c r="R41" i="82"/>
  <c r="S41" i="82"/>
  <c r="T41" i="82"/>
  <c r="U41" i="82"/>
  <c r="V41" i="82"/>
  <c r="W41" i="82"/>
  <c r="X41" i="82"/>
  <c r="Y41" i="82"/>
  <c r="Z41" i="82"/>
  <c r="AA41" i="82"/>
  <c r="AB41" i="82"/>
  <c r="AC41" i="82"/>
  <c r="AD41" i="82"/>
  <c r="AE41" i="82"/>
  <c r="AF41" i="82"/>
  <c r="AG41" i="82"/>
  <c r="AH41" i="82"/>
  <c r="AI41" i="82"/>
  <c r="AJ41" i="82"/>
  <c r="AK41" i="82"/>
  <c r="AL41" i="82"/>
  <c r="AM41" i="82"/>
  <c r="AN41" i="82"/>
  <c r="AO41" i="82"/>
  <c r="AP41" i="82"/>
  <c r="AQ41" i="82"/>
  <c r="AR41" i="82"/>
  <c r="AS41" i="82"/>
  <c r="AT41" i="82"/>
  <c r="AU41" i="82"/>
  <c r="AV41" i="82"/>
  <c r="AW41" i="82"/>
  <c r="AX41" i="82"/>
  <c r="AY41" i="82"/>
  <c r="AZ41" i="82"/>
  <c r="BA41" i="82"/>
  <c r="BB41" i="82"/>
  <c r="BC41" i="82"/>
  <c r="BD41" i="82"/>
  <c r="BE41" i="82"/>
  <c r="BF41" i="82"/>
  <c r="BG41" i="82"/>
  <c r="B42" i="82"/>
  <c r="C42" i="82"/>
  <c r="D42" i="82"/>
  <c r="E42" i="82"/>
  <c r="F42" i="82"/>
  <c r="G42" i="82"/>
  <c r="H42" i="82"/>
  <c r="I42" i="82"/>
  <c r="J42" i="82"/>
  <c r="K42" i="82"/>
  <c r="L42" i="82"/>
  <c r="M42" i="82"/>
  <c r="N42" i="82"/>
  <c r="O42" i="82"/>
  <c r="P42" i="82"/>
  <c r="Q42" i="82"/>
  <c r="R42" i="82"/>
  <c r="S42" i="82"/>
  <c r="T42" i="82"/>
  <c r="U42" i="82"/>
  <c r="V42" i="82"/>
  <c r="W42" i="82"/>
  <c r="X42" i="82"/>
  <c r="Y42" i="82"/>
  <c r="Z42" i="82"/>
  <c r="AA42" i="82"/>
  <c r="AB42" i="82"/>
  <c r="AC42" i="82"/>
  <c r="AD42" i="82"/>
  <c r="AE42" i="82"/>
  <c r="AF42" i="82"/>
  <c r="AG42" i="82"/>
  <c r="AH42" i="82"/>
  <c r="AI42" i="82"/>
  <c r="AJ42" i="82"/>
  <c r="AK42" i="82"/>
  <c r="AL42" i="82"/>
  <c r="AM42" i="82"/>
  <c r="AN42" i="82"/>
  <c r="AO42" i="82"/>
  <c r="AP42" i="82"/>
  <c r="AQ42" i="82"/>
  <c r="AR42" i="82"/>
  <c r="AS42" i="82"/>
  <c r="AT42" i="82"/>
  <c r="AU42" i="82"/>
  <c r="AV42" i="82"/>
  <c r="AW42" i="82"/>
  <c r="AX42" i="82"/>
  <c r="AY42" i="82"/>
  <c r="AZ42" i="82"/>
  <c r="BA42" i="82"/>
  <c r="BB42" i="82"/>
  <c r="BC42" i="82"/>
  <c r="BD42" i="82"/>
  <c r="BE42" i="82"/>
  <c r="BF42" i="82"/>
  <c r="BG42" i="82"/>
  <c r="B43" i="82"/>
  <c r="C43" i="82"/>
  <c r="D43" i="82"/>
  <c r="E43" i="82"/>
  <c r="F43" i="82"/>
  <c r="G43" i="82"/>
  <c r="H43" i="82"/>
  <c r="I43" i="82"/>
  <c r="J43" i="82"/>
  <c r="K43" i="82"/>
  <c r="L43" i="82"/>
  <c r="M43" i="82"/>
  <c r="N43" i="82"/>
  <c r="O43" i="82"/>
  <c r="P43" i="82"/>
  <c r="Q43" i="82"/>
  <c r="R43" i="82"/>
  <c r="S43" i="82"/>
  <c r="T43" i="82"/>
  <c r="U43" i="82"/>
  <c r="V43" i="82"/>
  <c r="W43" i="82"/>
  <c r="X43" i="82"/>
  <c r="Y43" i="82"/>
  <c r="Z43" i="82"/>
  <c r="AA43" i="82"/>
  <c r="AB43" i="82"/>
  <c r="AC43" i="82"/>
  <c r="AD43" i="82"/>
  <c r="AE43" i="82"/>
  <c r="AF43" i="82"/>
  <c r="AG43" i="82"/>
  <c r="AH43" i="82"/>
  <c r="AI43" i="82"/>
  <c r="AJ43" i="82"/>
  <c r="AK43" i="82"/>
  <c r="AL43" i="82"/>
  <c r="AM43" i="82"/>
  <c r="AN43" i="82"/>
  <c r="AO43" i="82"/>
  <c r="AP43" i="82"/>
  <c r="AQ43" i="82"/>
  <c r="AR43" i="82"/>
  <c r="AS43" i="82"/>
  <c r="AT43" i="82"/>
  <c r="AU43" i="82"/>
  <c r="AV43" i="82"/>
  <c r="AW43" i="82"/>
  <c r="AX43" i="82"/>
  <c r="AY43" i="82"/>
  <c r="AZ43" i="82"/>
  <c r="BA43" i="82"/>
  <c r="BB43" i="82"/>
  <c r="BC43" i="82"/>
  <c r="BD43" i="82"/>
  <c r="BE43" i="82"/>
  <c r="BF43" i="82"/>
  <c r="BG43" i="82"/>
  <c r="B44" i="82"/>
  <c r="C44" i="82"/>
  <c r="D44" i="82"/>
  <c r="E44" i="82"/>
  <c r="F44" i="82"/>
  <c r="G44" i="82"/>
  <c r="H44" i="82"/>
  <c r="I44" i="82"/>
  <c r="J44" i="82"/>
  <c r="K44" i="82"/>
  <c r="L44" i="82"/>
  <c r="M44" i="82"/>
  <c r="N44" i="82"/>
  <c r="O44" i="82"/>
  <c r="P44" i="82"/>
  <c r="Q44" i="82"/>
  <c r="R44" i="82"/>
  <c r="S44" i="82"/>
  <c r="T44" i="82"/>
  <c r="U44" i="82"/>
  <c r="V44" i="82"/>
  <c r="W44" i="82"/>
  <c r="X44" i="82"/>
  <c r="Y44" i="82"/>
  <c r="Z44" i="82"/>
  <c r="AA44" i="82"/>
  <c r="AB44" i="82"/>
  <c r="AC44" i="82"/>
  <c r="AD44" i="82"/>
  <c r="AE44" i="82"/>
  <c r="AF44" i="82"/>
  <c r="AG44" i="82"/>
  <c r="AH44" i="82"/>
  <c r="AI44" i="82"/>
  <c r="AJ44" i="82"/>
  <c r="AK44" i="82"/>
  <c r="AL44" i="82"/>
  <c r="AM44" i="82"/>
  <c r="AN44" i="82"/>
  <c r="AO44" i="82"/>
  <c r="AP44" i="82"/>
  <c r="AQ44" i="82"/>
  <c r="AR44" i="82"/>
  <c r="AS44" i="82"/>
  <c r="AT44" i="82"/>
  <c r="AU44" i="82"/>
  <c r="AV44" i="82"/>
  <c r="AW44" i="82"/>
  <c r="AX44" i="82"/>
  <c r="AY44" i="82"/>
  <c r="AZ44" i="82"/>
  <c r="BA44" i="82"/>
  <c r="BB44" i="82"/>
  <c r="BC44" i="82"/>
  <c r="BD44" i="82"/>
  <c r="BE44" i="82"/>
  <c r="BF44" i="82"/>
  <c r="BG44" i="82"/>
  <c r="B45" i="82"/>
  <c r="C45" i="82"/>
  <c r="D45" i="82"/>
  <c r="E45" i="82"/>
  <c r="F45" i="82"/>
  <c r="G45" i="82"/>
  <c r="H45" i="82"/>
  <c r="I45" i="82"/>
  <c r="J45" i="82"/>
  <c r="K45" i="82"/>
  <c r="L45" i="82"/>
  <c r="M45" i="82"/>
  <c r="N45" i="82"/>
  <c r="O45" i="82"/>
  <c r="P45" i="82"/>
  <c r="Q45" i="82"/>
  <c r="R45" i="82"/>
  <c r="S45" i="82"/>
  <c r="T45" i="82"/>
  <c r="U45" i="82"/>
  <c r="V45" i="82"/>
  <c r="W45" i="82"/>
  <c r="X45" i="82"/>
  <c r="Y45" i="82"/>
  <c r="Z45" i="82"/>
  <c r="AA45" i="82"/>
  <c r="AB45" i="82"/>
  <c r="AC45" i="82"/>
  <c r="AD45" i="82"/>
  <c r="AE45" i="82"/>
  <c r="AF45" i="82"/>
  <c r="AG45" i="82"/>
  <c r="AH45" i="82"/>
  <c r="AI45" i="82"/>
  <c r="AJ45" i="82"/>
  <c r="AK45" i="82"/>
  <c r="AL45" i="82"/>
  <c r="AM45" i="82"/>
  <c r="AN45" i="82"/>
  <c r="AO45" i="82"/>
  <c r="AP45" i="82"/>
  <c r="AQ45" i="82"/>
  <c r="AR45" i="82"/>
  <c r="AS45" i="82"/>
  <c r="AT45" i="82"/>
  <c r="AU45" i="82"/>
  <c r="AV45" i="82"/>
  <c r="AW45" i="82"/>
  <c r="AX45" i="82"/>
  <c r="AY45" i="82"/>
  <c r="AZ45" i="82"/>
  <c r="BA45" i="82"/>
  <c r="BB45" i="82"/>
  <c r="BC45" i="82"/>
  <c r="BD45" i="82"/>
  <c r="BE45" i="82"/>
  <c r="BF45" i="82"/>
  <c r="BG45" i="82"/>
  <c r="B46" i="82"/>
  <c r="C46" i="82"/>
  <c r="D46" i="82"/>
  <c r="E46" i="82"/>
  <c r="F46" i="82"/>
  <c r="G46" i="82"/>
  <c r="H46" i="82"/>
  <c r="I46" i="82"/>
  <c r="J46" i="82"/>
  <c r="K46" i="82"/>
  <c r="L46" i="82"/>
  <c r="M46" i="82"/>
  <c r="N46" i="82"/>
  <c r="O46" i="82"/>
  <c r="P46" i="82"/>
  <c r="Q46" i="82"/>
  <c r="R46" i="82"/>
  <c r="S46" i="82"/>
  <c r="T46" i="82"/>
  <c r="U46" i="82"/>
  <c r="V46" i="82"/>
  <c r="W46" i="82"/>
  <c r="X46" i="82"/>
  <c r="Y46" i="82"/>
  <c r="Z46" i="82"/>
  <c r="AA46" i="82"/>
  <c r="AB46" i="82"/>
  <c r="AC46" i="82"/>
  <c r="AD46" i="82"/>
  <c r="AE46" i="82"/>
  <c r="AF46" i="82"/>
  <c r="AG46" i="82"/>
  <c r="AH46" i="82"/>
  <c r="AI46" i="82"/>
  <c r="AJ46" i="82"/>
  <c r="AK46" i="82"/>
  <c r="AL46" i="82"/>
  <c r="AM46" i="82"/>
  <c r="AN46" i="82"/>
  <c r="AO46" i="82"/>
  <c r="AP46" i="82"/>
  <c r="AQ46" i="82"/>
  <c r="AR46" i="82"/>
  <c r="AS46" i="82"/>
  <c r="AT46" i="82"/>
  <c r="AU46" i="82"/>
  <c r="AV46" i="82"/>
  <c r="AW46" i="82"/>
  <c r="AX46" i="82"/>
  <c r="AY46" i="82"/>
  <c r="AZ46" i="82"/>
  <c r="BA46" i="82"/>
  <c r="BB46" i="82"/>
  <c r="BC46" i="82"/>
  <c r="BD46" i="82"/>
  <c r="BE46" i="82"/>
  <c r="BF46" i="82"/>
  <c r="BG46" i="82"/>
  <c r="B47" i="82"/>
  <c r="C47" i="82"/>
  <c r="D47" i="82"/>
  <c r="E47" i="82"/>
  <c r="F47" i="82"/>
  <c r="G47" i="82"/>
  <c r="H47" i="82"/>
  <c r="I47" i="82"/>
  <c r="J47" i="82"/>
  <c r="K47" i="82"/>
  <c r="L47" i="82"/>
  <c r="M47" i="82"/>
  <c r="N47" i="82"/>
  <c r="O47" i="82"/>
  <c r="P47" i="82"/>
  <c r="Q47" i="82"/>
  <c r="R47" i="82"/>
  <c r="S47" i="82"/>
  <c r="T47" i="82"/>
  <c r="U47" i="82"/>
  <c r="V47" i="82"/>
  <c r="W47" i="82"/>
  <c r="X47" i="82"/>
  <c r="Y47" i="82"/>
  <c r="Z47" i="82"/>
  <c r="AA47" i="82"/>
  <c r="AB47" i="82"/>
  <c r="AC47" i="82"/>
  <c r="AD47" i="82"/>
  <c r="AE47" i="82"/>
  <c r="AF47" i="82"/>
  <c r="AG47" i="82"/>
  <c r="AH47" i="82"/>
  <c r="AI47" i="82"/>
  <c r="AJ47" i="82"/>
  <c r="AK47" i="82"/>
  <c r="AL47" i="82"/>
  <c r="AM47" i="82"/>
  <c r="AN47" i="82"/>
  <c r="AO47" i="82"/>
  <c r="AP47" i="82"/>
  <c r="AQ47" i="82"/>
  <c r="AR47" i="82"/>
  <c r="AS47" i="82"/>
  <c r="AT47" i="82"/>
  <c r="AU47" i="82"/>
  <c r="AV47" i="82"/>
  <c r="AW47" i="82"/>
  <c r="AX47" i="82"/>
  <c r="AY47" i="82"/>
  <c r="AZ47" i="82"/>
  <c r="BA47" i="82"/>
  <c r="BB47" i="82"/>
  <c r="BC47" i="82"/>
  <c r="BD47" i="82"/>
  <c r="BE47" i="82"/>
  <c r="BF47" i="82"/>
  <c r="BG47" i="82"/>
  <c r="B48" i="82"/>
  <c r="C48" i="82"/>
  <c r="D48" i="82"/>
  <c r="E48" i="82"/>
  <c r="F48" i="82"/>
  <c r="G48" i="82"/>
  <c r="H48" i="82"/>
  <c r="I48" i="82"/>
  <c r="J48" i="82"/>
  <c r="K48" i="82"/>
  <c r="L48" i="82"/>
  <c r="M48" i="82"/>
  <c r="N48" i="82"/>
  <c r="O48" i="82"/>
  <c r="P48" i="82"/>
  <c r="Q48" i="82"/>
  <c r="R48" i="82"/>
  <c r="S48" i="82"/>
  <c r="T48" i="82"/>
  <c r="U48" i="82"/>
  <c r="V48" i="82"/>
  <c r="W48" i="82"/>
  <c r="X48" i="82"/>
  <c r="Y48" i="82"/>
  <c r="Z48" i="82"/>
  <c r="AA48" i="82"/>
  <c r="AB48" i="82"/>
  <c r="AC48" i="82"/>
  <c r="AD48" i="82"/>
  <c r="AE48" i="82"/>
  <c r="AF48" i="82"/>
  <c r="AG48" i="82"/>
  <c r="AH48" i="82"/>
  <c r="AI48" i="82"/>
  <c r="AJ48" i="82"/>
  <c r="AK48" i="82"/>
  <c r="AL48" i="82"/>
  <c r="AM48" i="82"/>
  <c r="AN48" i="82"/>
  <c r="AO48" i="82"/>
  <c r="AP48" i="82"/>
  <c r="AQ48" i="82"/>
  <c r="AR48" i="82"/>
  <c r="AS48" i="82"/>
  <c r="AT48" i="82"/>
  <c r="AU48" i="82"/>
  <c r="AV48" i="82"/>
  <c r="AW48" i="82"/>
  <c r="AX48" i="82"/>
  <c r="AY48" i="82"/>
  <c r="AZ48" i="82"/>
  <c r="BA48" i="82"/>
  <c r="BB48" i="82"/>
  <c r="BC48" i="82"/>
  <c r="BD48" i="82"/>
  <c r="BE48" i="82"/>
  <c r="BF48" i="82"/>
  <c r="BG48" i="82"/>
  <c r="B49" i="82"/>
  <c r="C49" i="82"/>
  <c r="D49" i="82"/>
  <c r="E49" i="82"/>
  <c r="F49" i="82"/>
  <c r="G49" i="82"/>
  <c r="H49" i="82"/>
  <c r="I49" i="82"/>
  <c r="J49" i="82"/>
  <c r="K49" i="82"/>
  <c r="L49" i="82"/>
  <c r="M49" i="82"/>
  <c r="N49" i="82"/>
  <c r="O49" i="82"/>
  <c r="P49" i="82"/>
  <c r="Q49" i="82"/>
  <c r="R49" i="82"/>
  <c r="S49" i="82"/>
  <c r="T49" i="82"/>
  <c r="U49" i="82"/>
  <c r="V49" i="82"/>
  <c r="W49" i="82"/>
  <c r="X49" i="82"/>
  <c r="Y49" i="82"/>
  <c r="Z49" i="82"/>
  <c r="AA49" i="82"/>
  <c r="AB49" i="82"/>
  <c r="AC49" i="82"/>
  <c r="AD49" i="82"/>
  <c r="AE49" i="82"/>
  <c r="AF49" i="82"/>
  <c r="AG49" i="82"/>
  <c r="AH49" i="82"/>
  <c r="AI49" i="82"/>
  <c r="AJ49" i="82"/>
  <c r="AK49" i="82"/>
  <c r="AL49" i="82"/>
  <c r="AM49" i="82"/>
  <c r="AN49" i="82"/>
  <c r="AO49" i="82"/>
  <c r="AP49" i="82"/>
  <c r="AQ49" i="82"/>
  <c r="AR49" i="82"/>
  <c r="AS49" i="82"/>
  <c r="AT49" i="82"/>
  <c r="AU49" i="82"/>
  <c r="AV49" i="82"/>
  <c r="AW49" i="82"/>
  <c r="AX49" i="82"/>
  <c r="AY49" i="82"/>
  <c r="AZ49" i="82"/>
  <c r="BA49" i="82"/>
  <c r="BB49" i="82"/>
  <c r="BC49" i="82"/>
  <c r="BD49" i="82"/>
  <c r="BE49" i="82"/>
  <c r="BF49" i="82"/>
  <c r="BG49" i="82"/>
  <c r="B50" i="82"/>
  <c r="C50" i="82"/>
  <c r="D50" i="82"/>
  <c r="E50" i="82"/>
  <c r="F50" i="82"/>
  <c r="G50" i="82"/>
  <c r="H50" i="82"/>
  <c r="I50" i="82"/>
  <c r="J50" i="82"/>
  <c r="K50" i="82"/>
  <c r="L50" i="82"/>
  <c r="M50" i="82"/>
  <c r="N50" i="82"/>
  <c r="O50" i="82"/>
  <c r="P50" i="82"/>
  <c r="Q50" i="82"/>
  <c r="R50" i="82"/>
  <c r="S50" i="82"/>
  <c r="T50" i="82"/>
  <c r="U50" i="82"/>
  <c r="V50" i="82"/>
  <c r="W50" i="82"/>
  <c r="X50" i="82"/>
  <c r="Y50" i="82"/>
  <c r="Z50" i="82"/>
  <c r="AA50" i="82"/>
  <c r="AB50" i="82"/>
  <c r="AC50" i="82"/>
  <c r="AD50" i="82"/>
  <c r="AE50" i="82"/>
  <c r="AF50" i="82"/>
  <c r="AG50" i="82"/>
  <c r="AH50" i="82"/>
  <c r="AI50" i="82"/>
  <c r="AJ50" i="82"/>
  <c r="AK50" i="82"/>
  <c r="AL50" i="82"/>
  <c r="AM50" i="82"/>
  <c r="AN50" i="82"/>
  <c r="AO50" i="82"/>
  <c r="AP50" i="82"/>
  <c r="AQ50" i="82"/>
  <c r="AR50" i="82"/>
  <c r="AS50" i="82"/>
  <c r="AT50" i="82"/>
  <c r="AU50" i="82"/>
  <c r="AV50" i="82"/>
  <c r="AW50" i="82"/>
  <c r="AX50" i="82"/>
  <c r="AY50" i="82"/>
  <c r="AZ50" i="82"/>
  <c r="BA50" i="82"/>
  <c r="BB50" i="82"/>
  <c r="BC50" i="82"/>
  <c r="BD50" i="82"/>
  <c r="BE50" i="82"/>
  <c r="BF50" i="82"/>
  <c r="BG50" i="82"/>
  <c r="B51" i="82"/>
  <c r="C51" i="82"/>
  <c r="D51" i="82"/>
  <c r="E51" i="82"/>
  <c r="F51" i="82"/>
  <c r="G51" i="82"/>
  <c r="H51" i="82"/>
  <c r="I51" i="82"/>
  <c r="J51" i="82"/>
  <c r="K51" i="82"/>
  <c r="L51" i="82"/>
  <c r="M51" i="82"/>
  <c r="N51" i="82"/>
  <c r="O51" i="82"/>
  <c r="P51" i="82"/>
  <c r="Q51" i="82"/>
  <c r="R51" i="82"/>
  <c r="S51" i="82"/>
  <c r="T51" i="82"/>
  <c r="U51" i="82"/>
  <c r="V51" i="82"/>
  <c r="W51" i="82"/>
  <c r="X51" i="82"/>
  <c r="Y51" i="82"/>
  <c r="Z51" i="82"/>
  <c r="AA51" i="82"/>
  <c r="AB51" i="82"/>
  <c r="AC51" i="82"/>
  <c r="AD51" i="82"/>
  <c r="AE51" i="82"/>
  <c r="AF51" i="82"/>
  <c r="AG51" i="82"/>
  <c r="AH51" i="82"/>
  <c r="AI51" i="82"/>
  <c r="AJ51" i="82"/>
  <c r="AK51" i="82"/>
  <c r="AL51" i="82"/>
  <c r="AM51" i="82"/>
  <c r="AN51" i="82"/>
  <c r="AO51" i="82"/>
  <c r="AP51" i="82"/>
  <c r="AQ51" i="82"/>
  <c r="AR51" i="82"/>
  <c r="AS51" i="82"/>
  <c r="AT51" i="82"/>
  <c r="AU51" i="82"/>
  <c r="AV51" i="82"/>
  <c r="AW51" i="82"/>
  <c r="AX51" i="82"/>
  <c r="AY51" i="82"/>
  <c r="AZ51" i="82"/>
  <c r="BA51" i="82"/>
  <c r="BB51" i="82"/>
  <c r="BC51" i="82"/>
  <c r="BD51" i="82"/>
  <c r="BE51" i="82"/>
  <c r="BF51" i="82"/>
  <c r="BG51" i="82"/>
  <c r="B52" i="82"/>
  <c r="C52" i="82"/>
  <c r="D52" i="82"/>
  <c r="E52" i="82"/>
  <c r="F52" i="82"/>
  <c r="G52" i="82"/>
  <c r="H52" i="82"/>
  <c r="I52" i="82"/>
  <c r="J52" i="82"/>
  <c r="K52" i="82"/>
  <c r="L52" i="82"/>
  <c r="M52" i="82"/>
  <c r="N52" i="82"/>
  <c r="O52" i="82"/>
  <c r="P52" i="82"/>
  <c r="Q52" i="82"/>
  <c r="R52" i="82"/>
  <c r="S52" i="82"/>
  <c r="T52" i="82"/>
  <c r="U52" i="82"/>
  <c r="V52" i="82"/>
  <c r="W52" i="82"/>
  <c r="X52" i="82"/>
  <c r="Y52" i="82"/>
  <c r="Z52" i="82"/>
  <c r="AA52" i="82"/>
  <c r="AB52" i="82"/>
  <c r="AC52" i="82"/>
  <c r="AD52" i="82"/>
  <c r="AE52" i="82"/>
  <c r="AF52" i="82"/>
  <c r="AG52" i="82"/>
  <c r="AH52" i="82"/>
  <c r="AI52" i="82"/>
  <c r="AJ52" i="82"/>
  <c r="AK52" i="82"/>
  <c r="AL52" i="82"/>
  <c r="AM52" i="82"/>
  <c r="AN52" i="82"/>
  <c r="AO52" i="82"/>
  <c r="AP52" i="82"/>
  <c r="AQ52" i="82"/>
  <c r="AR52" i="82"/>
  <c r="AS52" i="82"/>
  <c r="AT52" i="82"/>
  <c r="AU52" i="82"/>
  <c r="AV52" i="82"/>
  <c r="AW52" i="82"/>
  <c r="AX52" i="82"/>
  <c r="AY52" i="82"/>
  <c r="AZ52" i="82"/>
  <c r="BA52" i="82"/>
  <c r="BB52" i="82"/>
  <c r="BC52" i="82"/>
  <c r="BD52" i="82"/>
  <c r="BE52" i="82"/>
  <c r="BF52" i="82"/>
  <c r="BG52" i="82"/>
  <c r="B53" i="82"/>
  <c r="C53" i="82"/>
  <c r="D53" i="82"/>
  <c r="E53" i="82"/>
  <c r="F53" i="82"/>
  <c r="G53" i="82"/>
  <c r="H53" i="82"/>
  <c r="I53" i="82"/>
  <c r="J53" i="82"/>
  <c r="K53" i="82"/>
  <c r="L53" i="82"/>
  <c r="M53" i="82"/>
  <c r="N53" i="82"/>
  <c r="O53" i="82"/>
  <c r="P53" i="82"/>
  <c r="Q53" i="82"/>
  <c r="R53" i="82"/>
  <c r="S53" i="82"/>
  <c r="T53" i="82"/>
  <c r="U53" i="82"/>
  <c r="V53" i="82"/>
  <c r="W53" i="82"/>
  <c r="X53" i="82"/>
  <c r="Y53" i="82"/>
  <c r="Z53" i="82"/>
  <c r="AA53" i="82"/>
  <c r="AB53" i="82"/>
  <c r="AC53" i="82"/>
  <c r="AD53" i="82"/>
  <c r="AE53" i="82"/>
  <c r="AF53" i="82"/>
  <c r="AG53" i="82"/>
  <c r="AH53" i="82"/>
  <c r="AI53" i="82"/>
  <c r="AJ53" i="82"/>
  <c r="AK53" i="82"/>
  <c r="AL53" i="82"/>
  <c r="AM53" i="82"/>
  <c r="AN53" i="82"/>
  <c r="AO53" i="82"/>
  <c r="AP53" i="82"/>
  <c r="AQ53" i="82"/>
  <c r="AR53" i="82"/>
  <c r="AS53" i="82"/>
  <c r="AT53" i="82"/>
  <c r="AU53" i="82"/>
  <c r="AV53" i="82"/>
  <c r="AW53" i="82"/>
  <c r="AX53" i="82"/>
  <c r="AY53" i="82"/>
  <c r="AZ53" i="82"/>
  <c r="BA53" i="82"/>
  <c r="BB53" i="82"/>
  <c r="BC53" i="82"/>
  <c r="BD53" i="82"/>
  <c r="BE53" i="82"/>
  <c r="BF53" i="82"/>
  <c r="BG53" i="82"/>
  <c r="BH29" i="82" l="1"/>
  <c r="BI29" i="82" s="1"/>
  <c r="BL30" i="82"/>
  <c r="BH36" i="82" l="1"/>
  <c r="BI36" i="82" s="1"/>
  <c r="BL17" i="82"/>
  <c r="BH3" i="82"/>
  <c r="BI3" i="82" s="1"/>
  <c r="BL38" i="82"/>
  <c r="BH15" i="82"/>
  <c r="BI15" i="82" s="1"/>
  <c r="BH52" i="82"/>
  <c r="BI52" i="82" s="1"/>
  <c r="BH44" i="82"/>
  <c r="BI44" i="82" s="1"/>
  <c r="BL47" i="82"/>
  <c r="BL50" i="82"/>
  <c r="BL34" i="82"/>
  <c r="BL10" i="82"/>
  <c r="BH12" i="82"/>
  <c r="BI12" i="82" s="1"/>
  <c r="BH48" i="82"/>
  <c r="BI48" i="82" s="1"/>
  <c r="BJ53" i="82"/>
  <c r="BL36" i="82"/>
  <c r="BH9" i="82"/>
  <c r="BI9" i="82" s="1"/>
  <c r="BJ51" i="82"/>
  <c r="BL39" i="82"/>
  <c r="BH37" i="82"/>
  <c r="BI37" i="82" s="1"/>
  <c r="BK36" i="82"/>
  <c r="BH18" i="82"/>
  <c r="BI18" i="82" s="1"/>
  <c r="BJ6" i="82"/>
  <c r="BL3" i="82"/>
  <c r="BL42" i="82"/>
  <c r="BK40" i="82"/>
  <c r="BK18" i="82"/>
  <c r="BH13" i="82"/>
  <c r="BI13" i="82" s="1"/>
  <c r="BJ11" i="82"/>
  <c r="BH10" i="82"/>
  <c r="BI10" i="82" s="1"/>
  <c r="BK4" i="82"/>
  <c r="BK3" i="82"/>
  <c r="BJ18" i="82"/>
  <c r="BL6" i="82"/>
  <c r="BL51" i="82"/>
  <c r="BK51" i="82"/>
  <c r="BH46" i="82"/>
  <c r="BI46" i="82" s="1"/>
  <c r="BJ43" i="82"/>
  <c r="BH40" i="82"/>
  <c r="BI40" i="82" s="1"/>
  <c r="BH34" i="82"/>
  <c r="BI34" i="82" s="1"/>
  <c r="BH31" i="82"/>
  <c r="BI31" i="82" s="1"/>
  <c r="BH19" i="82"/>
  <c r="BI19" i="82" s="1"/>
  <c r="BK6" i="82"/>
  <c r="BL46" i="82"/>
  <c r="BL43" i="82"/>
  <c r="BK31" i="82"/>
  <c r="BL14" i="82"/>
  <c r="BL11" i="82"/>
  <c r="BK9" i="82"/>
  <c r="BH4" i="82"/>
  <c r="BI4" i="82" s="1"/>
  <c r="BL52" i="82"/>
  <c r="BJ48" i="82"/>
  <c r="BK44" i="82"/>
  <c r="BK43" i="82"/>
  <c r="BJ31" i="82"/>
  <c r="BH17" i="82"/>
  <c r="BI17" i="82" s="1"/>
  <c r="BH50" i="82"/>
  <c r="BI50" i="82" s="1"/>
  <c r="BH45" i="82"/>
  <c r="BI45" i="82" s="1"/>
  <c r="BH35" i="82"/>
  <c r="BI35" i="82" s="1"/>
  <c r="BH33" i="82"/>
  <c r="BI33" i="82" s="1"/>
  <c r="BH32" i="82"/>
  <c r="BI32" i="82" s="1"/>
  <c r="BK12" i="82"/>
  <c r="BJ52" i="82"/>
  <c r="BH41" i="82"/>
  <c r="BI41" i="82" s="1"/>
  <c r="BK39" i="82"/>
  <c r="BJ29" i="82"/>
  <c r="BH14" i="82"/>
  <c r="BI14" i="82" s="1"/>
  <c r="BK48" i="82"/>
  <c r="BJ35" i="82"/>
  <c r="BJ33" i="82"/>
  <c r="BJ19" i="82"/>
  <c r="BK35" i="82"/>
  <c r="BK52" i="82"/>
  <c r="BH49" i="82"/>
  <c r="BI49" i="82" s="1"/>
  <c r="BK47" i="82"/>
  <c r="BJ39" i="82"/>
  <c r="BJ37" i="82"/>
  <c r="BL35" i="82"/>
  <c r="BJ32" i="82"/>
  <c r="BH30" i="82"/>
  <c r="BI30" i="82" s="1"/>
  <c r="BJ12" i="82"/>
  <c r="BH53" i="82"/>
  <c r="BI53" i="82" s="1"/>
  <c r="BJ41" i="82"/>
  <c r="BJ36" i="82"/>
  <c r="BJ15" i="82"/>
  <c r="BK13" i="82"/>
  <c r="BK11" i="82"/>
  <c r="BJ47" i="82"/>
  <c r="BJ45" i="82"/>
  <c r="BJ40" i="82"/>
  <c r="BH38" i="82"/>
  <c r="BI38" i="82" s="1"/>
  <c r="BK19" i="82"/>
  <c r="BH16" i="82"/>
  <c r="BI16" i="82" s="1"/>
  <c r="BK15" i="82"/>
  <c r="BJ3" i="82"/>
  <c r="BJ16" i="82"/>
  <c r="BJ49" i="82"/>
  <c r="BJ44" i="82"/>
  <c r="BH42" i="82"/>
  <c r="BI42" i="82" s="1"/>
  <c r="BK32" i="82"/>
  <c r="BL5" i="82"/>
  <c r="BH5" i="82"/>
  <c r="BI5" i="82" s="1"/>
  <c r="BK50" i="82"/>
  <c r="BK46" i="82"/>
  <c r="BK42" i="82"/>
  <c r="BK38" i="82"/>
  <c r="BK34" i="82"/>
  <c r="BK30" i="82"/>
  <c r="BK17" i="82"/>
  <c r="BK14" i="82"/>
  <c r="BK10" i="82"/>
  <c r="BK5" i="82"/>
  <c r="BL53" i="82"/>
  <c r="BH51" i="82"/>
  <c r="BI51" i="82" s="1"/>
  <c r="BJ50" i="82"/>
  <c r="BL49" i="82"/>
  <c r="BH47" i="82"/>
  <c r="BI47" i="82" s="1"/>
  <c r="BJ46" i="82"/>
  <c r="BL45" i="82"/>
  <c r="BH43" i="82"/>
  <c r="BI43" i="82" s="1"/>
  <c r="BJ42" i="82"/>
  <c r="BL41" i="82"/>
  <c r="BH39" i="82"/>
  <c r="BI39" i="82" s="1"/>
  <c r="BJ38" i="82"/>
  <c r="BL37" i="82"/>
  <c r="BJ34" i="82"/>
  <c r="BL33" i="82"/>
  <c r="BJ30" i="82"/>
  <c r="BL29" i="82"/>
  <c r="BJ17" i="82"/>
  <c r="BL16" i="82"/>
  <c r="BJ14" i="82"/>
  <c r="BL13" i="82"/>
  <c r="BH11" i="82"/>
  <c r="BI11" i="82" s="1"/>
  <c r="BJ10" i="82"/>
  <c r="BL9" i="82"/>
  <c r="BH6" i="82"/>
  <c r="BJ5" i="82"/>
  <c r="BL4" i="82"/>
  <c r="BK53" i="82"/>
  <c r="BK49" i="82"/>
  <c r="BK45" i="82"/>
  <c r="BK41" i="82"/>
  <c r="BK33" i="82"/>
  <c r="BK29" i="82"/>
  <c r="BK16" i="82"/>
  <c r="BK37" i="82"/>
  <c r="BL48" i="82"/>
  <c r="BL44" i="82"/>
  <c r="BL40" i="82"/>
  <c r="BL32" i="82"/>
  <c r="BL19" i="82"/>
  <c r="BL15" i="82"/>
  <c r="BJ13" i="82"/>
  <c r="BL12" i="82"/>
  <c r="BJ9" i="82"/>
  <c r="BJ4" i="82"/>
  <c r="BL31" i="82"/>
  <c r="BL18" i="82"/>
  <c r="BI6" i="82" l="1"/>
  <c r="D6" i="84" s="1"/>
  <c r="E6" i="84" s="1"/>
  <c r="B2" i="83"/>
  <c r="C2" i="83"/>
  <c r="D2" i="83"/>
  <c r="E2" i="83"/>
  <c r="F2" i="83"/>
  <c r="G2" i="83"/>
  <c r="H2" i="83"/>
  <c r="I2" i="83"/>
  <c r="J2" i="83"/>
  <c r="L2" i="83"/>
  <c r="M2" i="83"/>
  <c r="N2" i="83"/>
  <c r="O2" i="83"/>
  <c r="P2" i="83"/>
  <c r="Q2" i="83"/>
  <c r="R2" i="83"/>
  <c r="S2" i="83"/>
  <c r="T2" i="83"/>
  <c r="U2" i="83"/>
  <c r="V2" i="83"/>
  <c r="W2" i="83"/>
  <c r="X2" i="83"/>
  <c r="Y2" i="83"/>
  <c r="Z2" i="83"/>
  <c r="AA2" i="83"/>
  <c r="AB2" i="83"/>
  <c r="AC2" i="83"/>
  <c r="AD2" i="83"/>
  <c r="AE2" i="83"/>
  <c r="AF2" i="83"/>
  <c r="AG2" i="83"/>
  <c r="AH2" i="83"/>
  <c r="AI2" i="83"/>
  <c r="AJ2" i="83"/>
  <c r="AK2" i="83"/>
  <c r="AL2" i="83"/>
  <c r="AM2" i="83"/>
  <c r="AN2" i="83"/>
  <c r="AO2" i="83"/>
  <c r="AP2" i="83"/>
  <c r="AQ2" i="83"/>
  <c r="AR2" i="83"/>
  <c r="AS2" i="83"/>
  <c r="AT2" i="83"/>
  <c r="AU2" i="83"/>
  <c r="AV2" i="83"/>
  <c r="AW2" i="83"/>
  <c r="AX2" i="83"/>
  <c r="AY2" i="83"/>
  <c r="AZ2" i="83"/>
  <c r="BA2" i="83"/>
  <c r="BB2" i="83"/>
  <c r="BC2" i="83"/>
  <c r="BD2" i="83"/>
  <c r="BE2" i="83"/>
  <c r="BF2" i="83"/>
  <c r="BG2" i="83"/>
  <c r="BH2" i="83"/>
  <c r="BI2" i="83"/>
  <c r="BJ2" i="83"/>
  <c r="B3" i="83"/>
  <c r="C3" i="83"/>
  <c r="D3" i="83"/>
  <c r="E3" i="83"/>
  <c r="F3" i="83"/>
  <c r="G3" i="83"/>
  <c r="H3" i="83"/>
  <c r="I3" i="83"/>
  <c r="J3" i="83"/>
  <c r="L3" i="83"/>
  <c r="M3" i="83"/>
  <c r="N3" i="83"/>
  <c r="O3" i="83"/>
  <c r="P3" i="83"/>
  <c r="Q3" i="83"/>
  <c r="R3" i="83"/>
  <c r="S3" i="83"/>
  <c r="T3" i="83"/>
  <c r="U3" i="83"/>
  <c r="V3" i="83"/>
  <c r="W3" i="83"/>
  <c r="X3" i="83"/>
  <c r="Y3" i="83"/>
  <c r="Z3" i="83"/>
  <c r="AA3" i="83"/>
  <c r="AB3" i="83"/>
  <c r="AC3" i="83"/>
  <c r="AD3" i="83"/>
  <c r="AE3" i="83"/>
  <c r="AF3" i="83"/>
  <c r="AG3" i="83"/>
  <c r="AH3" i="83"/>
  <c r="AI3" i="83"/>
  <c r="AJ3" i="83"/>
  <c r="AK3" i="83"/>
  <c r="AL3" i="83"/>
  <c r="AM3" i="83"/>
  <c r="AN3" i="83"/>
  <c r="AO3" i="83"/>
  <c r="AP3" i="83"/>
  <c r="AQ3" i="83"/>
  <c r="AR3" i="83"/>
  <c r="AS3" i="83"/>
  <c r="AT3" i="83"/>
  <c r="AU3" i="83"/>
  <c r="AV3" i="83"/>
  <c r="AW3" i="83"/>
  <c r="AX3" i="83"/>
  <c r="AY3" i="83"/>
  <c r="AZ3" i="83"/>
  <c r="BA3" i="83"/>
  <c r="BB3" i="83"/>
  <c r="BC3" i="83"/>
  <c r="BD3" i="83"/>
  <c r="BE3" i="83"/>
  <c r="BF3" i="83"/>
  <c r="BG3" i="83"/>
  <c r="BH3" i="83"/>
  <c r="BI3" i="83"/>
  <c r="BJ3" i="83"/>
  <c r="B4" i="83"/>
  <c r="C4" i="83"/>
  <c r="D4" i="83"/>
  <c r="E4" i="83"/>
  <c r="F4" i="83"/>
  <c r="G4" i="83"/>
  <c r="H4" i="83"/>
  <c r="I4" i="83"/>
  <c r="J4" i="83"/>
  <c r="L4" i="83"/>
  <c r="M4" i="83"/>
  <c r="N4" i="83"/>
  <c r="O4" i="83"/>
  <c r="P4" i="83"/>
  <c r="Q4" i="83"/>
  <c r="R4" i="83"/>
  <c r="S4" i="83"/>
  <c r="T4" i="83"/>
  <c r="U4" i="83"/>
  <c r="V4" i="83"/>
  <c r="W4" i="83"/>
  <c r="X4" i="83"/>
  <c r="Y4" i="83"/>
  <c r="Z4" i="83"/>
  <c r="AA4" i="83"/>
  <c r="AB4" i="83"/>
  <c r="AC4" i="83"/>
  <c r="AD4" i="83"/>
  <c r="AE4" i="83"/>
  <c r="AF4" i="83"/>
  <c r="AG4" i="83"/>
  <c r="AH4" i="83"/>
  <c r="AI4" i="83"/>
  <c r="AJ4" i="83"/>
  <c r="AK4" i="83"/>
  <c r="AL4" i="83"/>
  <c r="AM4" i="83"/>
  <c r="AN4" i="83"/>
  <c r="AO4" i="83"/>
  <c r="AP4" i="83"/>
  <c r="AQ4" i="83"/>
  <c r="AR4" i="83"/>
  <c r="AS4" i="83"/>
  <c r="AT4" i="83"/>
  <c r="AU4" i="83"/>
  <c r="AV4" i="83"/>
  <c r="AW4" i="83"/>
  <c r="AX4" i="83"/>
  <c r="AY4" i="83"/>
  <c r="AZ4" i="83"/>
  <c r="BA4" i="83"/>
  <c r="BB4" i="83"/>
  <c r="BC4" i="83"/>
  <c r="BD4" i="83"/>
  <c r="BE4" i="83"/>
  <c r="BF4" i="83"/>
  <c r="BG4" i="83"/>
  <c r="BH4" i="83"/>
  <c r="BI4" i="83"/>
  <c r="BJ4" i="83"/>
  <c r="B5" i="83"/>
  <c r="C5" i="83"/>
  <c r="D5" i="83"/>
  <c r="E5" i="83"/>
  <c r="F5" i="83"/>
  <c r="G5" i="83"/>
  <c r="H5" i="83"/>
  <c r="I5" i="83"/>
  <c r="J5" i="83"/>
  <c r="L5" i="83"/>
  <c r="M5" i="83"/>
  <c r="N5" i="83"/>
  <c r="O5" i="83"/>
  <c r="P5" i="83"/>
  <c r="Q5" i="83"/>
  <c r="R5" i="83"/>
  <c r="S5" i="83"/>
  <c r="T5" i="83"/>
  <c r="U5" i="83"/>
  <c r="V5" i="83"/>
  <c r="W5" i="83"/>
  <c r="X5" i="83"/>
  <c r="Y5" i="83"/>
  <c r="Z5" i="83"/>
  <c r="AA5" i="83"/>
  <c r="AB5" i="83"/>
  <c r="AC5" i="83"/>
  <c r="AD5" i="83"/>
  <c r="AE5" i="83"/>
  <c r="AF5" i="83"/>
  <c r="AG5" i="83"/>
  <c r="AH5" i="83"/>
  <c r="AI5" i="83"/>
  <c r="AJ5" i="83"/>
  <c r="AK5" i="83"/>
  <c r="AL5" i="83"/>
  <c r="AM5" i="83"/>
  <c r="AN5" i="83"/>
  <c r="AO5" i="83"/>
  <c r="AP5" i="83"/>
  <c r="AQ5" i="83"/>
  <c r="AR5" i="83"/>
  <c r="AS5" i="83"/>
  <c r="AT5" i="83"/>
  <c r="AU5" i="83"/>
  <c r="AV5" i="83"/>
  <c r="AW5" i="83"/>
  <c r="AX5" i="83"/>
  <c r="AY5" i="83"/>
  <c r="AZ5" i="83"/>
  <c r="BA5" i="83"/>
  <c r="BB5" i="83"/>
  <c r="BC5" i="83"/>
  <c r="BD5" i="83"/>
  <c r="BE5" i="83"/>
  <c r="BF5" i="83"/>
  <c r="BG5" i="83"/>
  <c r="BH5" i="83"/>
  <c r="BI5" i="83"/>
  <c r="BJ5" i="83"/>
  <c r="B8" i="83"/>
  <c r="C8" i="83"/>
  <c r="D8" i="83"/>
  <c r="E8" i="83"/>
  <c r="F8" i="83"/>
  <c r="G8" i="83"/>
  <c r="H8" i="83"/>
  <c r="I8" i="83"/>
  <c r="J8" i="83"/>
  <c r="L8" i="83"/>
  <c r="M8" i="83"/>
  <c r="N8" i="83"/>
  <c r="O8" i="83"/>
  <c r="P8" i="83"/>
  <c r="Q8" i="83"/>
  <c r="R8" i="83"/>
  <c r="S8" i="83"/>
  <c r="T8" i="83"/>
  <c r="U8" i="83"/>
  <c r="V8" i="83"/>
  <c r="W8" i="83"/>
  <c r="X8" i="83"/>
  <c r="Y8" i="83"/>
  <c r="Z8" i="83"/>
  <c r="AA8" i="83"/>
  <c r="AB8" i="83"/>
  <c r="AC8" i="83"/>
  <c r="AD8" i="83"/>
  <c r="AE8" i="83"/>
  <c r="AF8" i="83"/>
  <c r="AG8" i="83"/>
  <c r="AH8" i="83"/>
  <c r="AI8" i="83"/>
  <c r="AJ8" i="83"/>
  <c r="AK8" i="83"/>
  <c r="AL8" i="83"/>
  <c r="AM8" i="83"/>
  <c r="AN8" i="83"/>
  <c r="AO8" i="83"/>
  <c r="AP8" i="83"/>
  <c r="AQ8" i="83"/>
  <c r="AR8" i="83"/>
  <c r="AS8" i="83"/>
  <c r="AT8" i="83"/>
  <c r="AU8" i="83"/>
  <c r="AV8" i="83"/>
  <c r="AW8" i="83"/>
  <c r="AX8" i="83"/>
  <c r="AY8" i="83"/>
  <c r="AZ8" i="83"/>
  <c r="BA8" i="83"/>
  <c r="BB8" i="83"/>
  <c r="BC8" i="83"/>
  <c r="BD8" i="83"/>
  <c r="BE8" i="83"/>
  <c r="BF8" i="83"/>
  <c r="BG8" i="83"/>
  <c r="BH8" i="83"/>
  <c r="BI8" i="83"/>
  <c r="BJ8" i="83"/>
  <c r="B9" i="83"/>
  <c r="C9" i="83"/>
  <c r="D9" i="83"/>
  <c r="E9" i="83"/>
  <c r="F9" i="83"/>
  <c r="G9" i="83"/>
  <c r="H9" i="83"/>
  <c r="I9" i="83"/>
  <c r="J9" i="83"/>
  <c r="L9" i="83"/>
  <c r="M9" i="83"/>
  <c r="N9" i="83"/>
  <c r="O9" i="83"/>
  <c r="P9" i="83"/>
  <c r="Q9" i="83"/>
  <c r="R9" i="83"/>
  <c r="S9" i="83"/>
  <c r="T9" i="83"/>
  <c r="U9" i="83"/>
  <c r="V9" i="83"/>
  <c r="W9" i="83"/>
  <c r="X9" i="83"/>
  <c r="Y9" i="83"/>
  <c r="Z9" i="83"/>
  <c r="AA9" i="83"/>
  <c r="AB9" i="83"/>
  <c r="AC9" i="83"/>
  <c r="AD9" i="83"/>
  <c r="AE9" i="83"/>
  <c r="AF9" i="83"/>
  <c r="AG9" i="83"/>
  <c r="AH9" i="83"/>
  <c r="AI9" i="83"/>
  <c r="AJ9" i="83"/>
  <c r="AK9" i="83"/>
  <c r="AL9" i="83"/>
  <c r="AM9" i="83"/>
  <c r="AN9" i="83"/>
  <c r="AO9" i="83"/>
  <c r="AP9" i="83"/>
  <c r="AQ9" i="83"/>
  <c r="AR9" i="83"/>
  <c r="AS9" i="83"/>
  <c r="AT9" i="83"/>
  <c r="AU9" i="83"/>
  <c r="AV9" i="83"/>
  <c r="AW9" i="83"/>
  <c r="AX9" i="83"/>
  <c r="AY9" i="83"/>
  <c r="AZ9" i="83"/>
  <c r="BA9" i="83"/>
  <c r="BB9" i="83"/>
  <c r="BC9" i="83"/>
  <c r="BD9" i="83"/>
  <c r="BE9" i="83"/>
  <c r="BF9" i="83"/>
  <c r="BG9" i="83"/>
  <c r="BH9" i="83"/>
  <c r="BI9" i="83"/>
  <c r="BJ9" i="83"/>
  <c r="B10" i="83"/>
  <c r="C10" i="83"/>
  <c r="D10" i="83"/>
  <c r="E10" i="83"/>
  <c r="F10" i="83"/>
  <c r="G10" i="83"/>
  <c r="H10" i="83"/>
  <c r="I10" i="83"/>
  <c r="J10" i="83"/>
  <c r="L10" i="83"/>
  <c r="M10" i="83"/>
  <c r="N10" i="83"/>
  <c r="O10" i="83"/>
  <c r="P10" i="83"/>
  <c r="Q10" i="83"/>
  <c r="R10" i="83"/>
  <c r="S10" i="83"/>
  <c r="T10" i="83"/>
  <c r="U10" i="83"/>
  <c r="V10" i="83"/>
  <c r="W10" i="83"/>
  <c r="X10" i="83"/>
  <c r="Y10" i="83"/>
  <c r="Z10" i="83"/>
  <c r="AA10" i="83"/>
  <c r="AB10" i="83"/>
  <c r="AC10" i="83"/>
  <c r="AD10" i="83"/>
  <c r="AE10" i="83"/>
  <c r="AF10" i="83"/>
  <c r="AG10" i="83"/>
  <c r="AH10" i="83"/>
  <c r="AI10" i="83"/>
  <c r="AJ10" i="83"/>
  <c r="AK10" i="83"/>
  <c r="AL10" i="83"/>
  <c r="AM10" i="83"/>
  <c r="AN10" i="83"/>
  <c r="AO10" i="83"/>
  <c r="AP10" i="83"/>
  <c r="AQ10" i="83"/>
  <c r="AR10" i="83"/>
  <c r="AS10" i="83"/>
  <c r="AT10" i="83"/>
  <c r="AU10" i="83"/>
  <c r="AV10" i="83"/>
  <c r="AW10" i="83"/>
  <c r="AX10" i="83"/>
  <c r="AY10" i="83"/>
  <c r="AZ10" i="83"/>
  <c r="BA10" i="83"/>
  <c r="BB10" i="83"/>
  <c r="BC10" i="83"/>
  <c r="BD10" i="83"/>
  <c r="BE10" i="83"/>
  <c r="BF10" i="83"/>
  <c r="BG10" i="83"/>
  <c r="BH10" i="83"/>
  <c r="BI10" i="83"/>
  <c r="BJ10" i="83"/>
  <c r="B11" i="83"/>
  <c r="C11" i="83"/>
  <c r="D11" i="83"/>
  <c r="E11" i="83"/>
  <c r="F11" i="83"/>
  <c r="G11" i="83"/>
  <c r="H11" i="83"/>
  <c r="I11" i="83"/>
  <c r="J11" i="83"/>
  <c r="L11" i="83"/>
  <c r="M11" i="83"/>
  <c r="N11" i="83"/>
  <c r="O11" i="83"/>
  <c r="P11" i="83"/>
  <c r="Q11" i="83"/>
  <c r="R11" i="83"/>
  <c r="S11" i="83"/>
  <c r="T11" i="83"/>
  <c r="U11" i="83"/>
  <c r="V11" i="83"/>
  <c r="W11" i="83"/>
  <c r="X11" i="83"/>
  <c r="Y11" i="83"/>
  <c r="Z11" i="83"/>
  <c r="AA11" i="83"/>
  <c r="AB11" i="83"/>
  <c r="AC11" i="83"/>
  <c r="AD11" i="83"/>
  <c r="AE11" i="83"/>
  <c r="AF11" i="83"/>
  <c r="AG11" i="83"/>
  <c r="AH11" i="83"/>
  <c r="AI11" i="83"/>
  <c r="AJ11" i="83"/>
  <c r="AK11" i="83"/>
  <c r="AL11" i="83"/>
  <c r="AM11" i="83"/>
  <c r="AN11" i="83"/>
  <c r="AO11" i="83"/>
  <c r="AP11" i="83"/>
  <c r="AQ11" i="83"/>
  <c r="AR11" i="83"/>
  <c r="AS11" i="83"/>
  <c r="AT11" i="83"/>
  <c r="AU11" i="83"/>
  <c r="AV11" i="83"/>
  <c r="AW11" i="83"/>
  <c r="AX11" i="83"/>
  <c r="AY11" i="83"/>
  <c r="AZ11" i="83"/>
  <c r="BA11" i="83"/>
  <c r="BB11" i="83"/>
  <c r="BC11" i="83"/>
  <c r="BD11" i="83"/>
  <c r="BE11" i="83"/>
  <c r="BF11" i="83"/>
  <c r="BG11" i="83"/>
  <c r="BH11" i="83"/>
  <c r="BI11" i="83"/>
  <c r="BJ11" i="83"/>
  <c r="B12" i="83"/>
  <c r="C12" i="83"/>
  <c r="D12" i="83"/>
  <c r="E12" i="83"/>
  <c r="F12" i="83"/>
  <c r="G12" i="83"/>
  <c r="H12" i="83"/>
  <c r="I12" i="83"/>
  <c r="J12" i="83"/>
  <c r="L12" i="83"/>
  <c r="M12" i="83"/>
  <c r="N12" i="83"/>
  <c r="O12" i="83"/>
  <c r="P12" i="83"/>
  <c r="Q12" i="83"/>
  <c r="R12" i="83"/>
  <c r="S12" i="83"/>
  <c r="T12" i="83"/>
  <c r="U12" i="83"/>
  <c r="V12" i="83"/>
  <c r="W12" i="83"/>
  <c r="X12" i="83"/>
  <c r="Y12" i="83"/>
  <c r="Z12" i="83"/>
  <c r="AA12" i="83"/>
  <c r="AB12" i="83"/>
  <c r="AC12" i="83"/>
  <c r="AD12" i="83"/>
  <c r="AE12" i="83"/>
  <c r="AF12" i="83"/>
  <c r="AG12" i="83"/>
  <c r="AH12" i="83"/>
  <c r="AI12" i="83"/>
  <c r="AJ12" i="83"/>
  <c r="AK12" i="83"/>
  <c r="AL12" i="83"/>
  <c r="AM12" i="83"/>
  <c r="AN12" i="83"/>
  <c r="AO12" i="83"/>
  <c r="AP12" i="83"/>
  <c r="AQ12" i="83"/>
  <c r="AR12" i="83"/>
  <c r="AS12" i="83"/>
  <c r="AT12" i="83"/>
  <c r="AU12" i="83"/>
  <c r="AV12" i="83"/>
  <c r="AW12" i="83"/>
  <c r="AX12" i="83"/>
  <c r="AY12" i="83"/>
  <c r="AZ12" i="83"/>
  <c r="BA12" i="83"/>
  <c r="BB12" i="83"/>
  <c r="BC12" i="83"/>
  <c r="BD12" i="83"/>
  <c r="BE12" i="83"/>
  <c r="BF12" i="83"/>
  <c r="BG12" i="83"/>
  <c r="BH12" i="83"/>
  <c r="BI12" i="83"/>
  <c r="BJ12" i="83"/>
  <c r="B13" i="83"/>
  <c r="C13" i="83"/>
  <c r="D13" i="83"/>
  <c r="E13" i="83"/>
  <c r="F13" i="83"/>
  <c r="G13" i="83"/>
  <c r="H13" i="83"/>
  <c r="I13" i="83"/>
  <c r="J13" i="83"/>
  <c r="L13" i="83"/>
  <c r="M13" i="83"/>
  <c r="N13" i="83"/>
  <c r="O13" i="83"/>
  <c r="P13" i="83"/>
  <c r="Q13" i="83"/>
  <c r="R13" i="83"/>
  <c r="S13" i="83"/>
  <c r="T13" i="83"/>
  <c r="U13" i="83"/>
  <c r="V13" i="83"/>
  <c r="W13" i="83"/>
  <c r="X13" i="83"/>
  <c r="Y13" i="83"/>
  <c r="Z13" i="83"/>
  <c r="AA13" i="83"/>
  <c r="AB13" i="83"/>
  <c r="AC13" i="83"/>
  <c r="AD13" i="83"/>
  <c r="AE13" i="83"/>
  <c r="AF13" i="83"/>
  <c r="AG13" i="83"/>
  <c r="AH13" i="83"/>
  <c r="AI13" i="83"/>
  <c r="AJ13" i="83"/>
  <c r="AK13" i="83"/>
  <c r="AL13" i="83"/>
  <c r="AM13" i="83"/>
  <c r="AN13" i="83"/>
  <c r="AO13" i="83"/>
  <c r="AP13" i="83"/>
  <c r="AQ13" i="83"/>
  <c r="AR13" i="83"/>
  <c r="AS13" i="83"/>
  <c r="AT13" i="83"/>
  <c r="AU13" i="83"/>
  <c r="AV13" i="83"/>
  <c r="AW13" i="83"/>
  <c r="AX13" i="83"/>
  <c r="AY13" i="83"/>
  <c r="AZ13" i="83"/>
  <c r="BA13" i="83"/>
  <c r="BB13" i="83"/>
  <c r="BC13" i="83"/>
  <c r="BD13" i="83"/>
  <c r="BE13" i="83"/>
  <c r="BF13" i="83"/>
  <c r="BG13" i="83"/>
  <c r="BH13" i="83"/>
  <c r="BI13" i="83"/>
  <c r="BJ13" i="83"/>
  <c r="B14" i="83"/>
  <c r="C14" i="83"/>
  <c r="D14" i="83"/>
  <c r="E14" i="83"/>
  <c r="F14" i="83"/>
  <c r="G14" i="83"/>
  <c r="H14" i="83"/>
  <c r="I14" i="83"/>
  <c r="J14" i="83"/>
  <c r="L14" i="83"/>
  <c r="M14" i="83"/>
  <c r="N14" i="83"/>
  <c r="O14" i="83"/>
  <c r="P14" i="83"/>
  <c r="Q14" i="83"/>
  <c r="R14" i="83"/>
  <c r="S14" i="83"/>
  <c r="T14" i="83"/>
  <c r="U14" i="83"/>
  <c r="V14" i="83"/>
  <c r="W14" i="83"/>
  <c r="X14" i="83"/>
  <c r="Y14" i="83"/>
  <c r="Z14" i="83"/>
  <c r="AA14" i="83"/>
  <c r="AB14" i="83"/>
  <c r="AC14" i="83"/>
  <c r="AD14" i="83"/>
  <c r="AE14" i="83"/>
  <c r="AF14" i="83"/>
  <c r="AG14" i="83"/>
  <c r="AH14" i="83"/>
  <c r="AI14" i="83"/>
  <c r="AJ14" i="83"/>
  <c r="AK14" i="83"/>
  <c r="AL14" i="83"/>
  <c r="AM14" i="83"/>
  <c r="AN14" i="83"/>
  <c r="AO14" i="83"/>
  <c r="AP14" i="83"/>
  <c r="AQ14" i="83"/>
  <c r="AR14" i="83"/>
  <c r="AS14" i="83"/>
  <c r="AT14" i="83"/>
  <c r="AU14" i="83"/>
  <c r="AV14" i="83"/>
  <c r="AW14" i="83"/>
  <c r="AX14" i="83"/>
  <c r="AY14" i="83"/>
  <c r="AZ14" i="83"/>
  <c r="BA14" i="83"/>
  <c r="BB14" i="83"/>
  <c r="BC14" i="83"/>
  <c r="BD14" i="83"/>
  <c r="BE14" i="83"/>
  <c r="BF14" i="83"/>
  <c r="BG14" i="83"/>
  <c r="BH14" i="83"/>
  <c r="BI14" i="83"/>
  <c r="BJ14" i="83"/>
  <c r="B15" i="83"/>
  <c r="C15" i="83"/>
  <c r="D15" i="83"/>
  <c r="E15" i="83"/>
  <c r="F15" i="83"/>
  <c r="G15" i="83"/>
  <c r="H15" i="83"/>
  <c r="I15" i="83"/>
  <c r="J15" i="83"/>
  <c r="L15" i="83"/>
  <c r="M15" i="83"/>
  <c r="N15" i="83"/>
  <c r="O15" i="83"/>
  <c r="P15" i="83"/>
  <c r="Q15" i="83"/>
  <c r="R15" i="83"/>
  <c r="S15" i="83"/>
  <c r="T15" i="83"/>
  <c r="U15" i="83"/>
  <c r="V15" i="83"/>
  <c r="W15" i="83"/>
  <c r="X15" i="83"/>
  <c r="Y15" i="83"/>
  <c r="Z15" i="83"/>
  <c r="AA15" i="83"/>
  <c r="AB15" i="83"/>
  <c r="AC15" i="83"/>
  <c r="AD15" i="83"/>
  <c r="AE15" i="83"/>
  <c r="AF15" i="83"/>
  <c r="AG15" i="83"/>
  <c r="AH15" i="83"/>
  <c r="AI15" i="83"/>
  <c r="AJ15" i="83"/>
  <c r="AK15" i="83"/>
  <c r="AL15" i="83"/>
  <c r="AM15" i="83"/>
  <c r="AN15" i="83"/>
  <c r="AO15" i="83"/>
  <c r="AP15" i="83"/>
  <c r="AQ15" i="83"/>
  <c r="AR15" i="83"/>
  <c r="AS15" i="83"/>
  <c r="AT15" i="83"/>
  <c r="AU15" i="83"/>
  <c r="AV15" i="83"/>
  <c r="AW15" i="83"/>
  <c r="AX15" i="83"/>
  <c r="AY15" i="83"/>
  <c r="AZ15" i="83"/>
  <c r="BA15" i="83"/>
  <c r="BB15" i="83"/>
  <c r="BC15" i="83"/>
  <c r="BD15" i="83"/>
  <c r="BE15" i="83"/>
  <c r="BF15" i="83"/>
  <c r="BG15" i="83"/>
  <c r="BH15" i="83"/>
  <c r="BI15" i="83"/>
  <c r="BJ15" i="83"/>
  <c r="B16" i="83"/>
  <c r="C16" i="83"/>
  <c r="D16" i="83"/>
  <c r="E16" i="83"/>
  <c r="F16" i="83"/>
  <c r="G16" i="83"/>
  <c r="H16" i="83"/>
  <c r="I16" i="83"/>
  <c r="J16" i="83"/>
  <c r="L16" i="83"/>
  <c r="M16" i="83"/>
  <c r="N16" i="83"/>
  <c r="O16" i="83"/>
  <c r="P16" i="83"/>
  <c r="Q16" i="83"/>
  <c r="R16" i="83"/>
  <c r="S16" i="83"/>
  <c r="T16" i="83"/>
  <c r="U16" i="83"/>
  <c r="V16" i="83"/>
  <c r="W16" i="83"/>
  <c r="X16" i="83"/>
  <c r="Y16" i="83"/>
  <c r="Z16" i="83"/>
  <c r="AA16" i="83"/>
  <c r="AB16" i="83"/>
  <c r="AC16" i="83"/>
  <c r="AD16" i="83"/>
  <c r="AE16" i="83"/>
  <c r="AF16" i="83"/>
  <c r="AG16" i="83"/>
  <c r="AH16" i="83"/>
  <c r="AI16" i="83"/>
  <c r="AJ16" i="83"/>
  <c r="AK16" i="83"/>
  <c r="AL16" i="83"/>
  <c r="AM16" i="83"/>
  <c r="AN16" i="83"/>
  <c r="AO16" i="83"/>
  <c r="AP16" i="83"/>
  <c r="AQ16" i="83"/>
  <c r="AR16" i="83"/>
  <c r="AS16" i="83"/>
  <c r="AT16" i="83"/>
  <c r="AU16" i="83"/>
  <c r="AV16" i="83"/>
  <c r="AW16" i="83"/>
  <c r="AX16" i="83"/>
  <c r="AY16" i="83"/>
  <c r="AZ16" i="83"/>
  <c r="BA16" i="83"/>
  <c r="BB16" i="83"/>
  <c r="BC16" i="83"/>
  <c r="BD16" i="83"/>
  <c r="BE16" i="83"/>
  <c r="BF16" i="83"/>
  <c r="BG16" i="83"/>
  <c r="BH16" i="83"/>
  <c r="BI16" i="83"/>
  <c r="BJ16" i="83"/>
  <c r="B17" i="83"/>
  <c r="C17" i="83"/>
  <c r="D17" i="83"/>
  <c r="E17" i="83"/>
  <c r="F17" i="83"/>
  <c r="G17" i="83"/>
  <c r="H17" i="83"/>
  <c r="I17" i="83"/>
  <c r="J17" i="83"/>
  <c r="L17" i="83"/>
  <c r="M17" i="83"/>
  <c r="N17" i="83"/>
  <c r="O17" i="83"/>
  <c r="P17" i="83"/>
  <c r="Q17" i="83"/>
  <c r="R17" i="83"/>
  <c r="S17" i="83"/>
  <c r="T17" i="83"/>
  <c r="U17" i="83"/>
  <c r="V17" i="83"/>
  <c r="W17" i="83"/>
  <c r="X17" i="83"/>
  <c r="Y17" i="83"/>
  <c r="Z17" i="83"/>
  <c r="AA17" i="83"/>
  <c r="AB17" i="83"/>
  <c r="AC17" i="83"/>
  <c r="AD17" i="83"/>
  <c r="AE17" i="83"/>
  <c r="AF17" i="83"/>
  <c r="AG17" i="83"/>
  <c r="AH17" i="83"/>
  <c r="AI17" i="83"/>
  <c r="AJ17" i="83"/>
  <c r="AK17" i="83"/>
  <c r="AL17" i="83"/>
  <c r="AM17" i="83"/>
  <c r="AN17" i="83"/>
  <c r="AO17" i="83"/>
  <c r="AP17" i="83"/>
  <c r="AQ17" i="83"/>
  <c r="AR17" i="83"/>
  <c r="AS17" i="83"/>
  <c r="AT17" i="83"/>
  <c r="AU17" i="83"/>
  <c r="AV17" i="83"/>
  <c r="AW17" i="83"/>
  <c r="AX17" i="83"/>
  <c r="AY17" i="83"/>
  <c r="AZ17" i="83"/>
  <c r="BA17" i="83"/>
  <c r="BB17" i="83"/>
  <c r="BC17" i="83"/>
  <c r="BD17" i="83"/>
  <c r="BE17" i="83"/>
  <c r="BF17" i="83"/>
  <c r="BG17" i="83"/>
  <c r="BH17" i="83"/>
  <c r="BI17" i="83"/>
  <c r="BJ17" i="83"/>
  <c r="B18" i="83"/>
  <c r="C18" i="83"/>
  <c r="D18" i="83"/>
  <c r="E18" i="83"/>
  <c r="F18" i="83"/>
  <c r="G18" i="83"/>
  <c r="H18" i="83"/>
  <c r="I18" i="83"/>
  <c r="J18" i="83"/>
  <c r="L18" i="83"/>
  <c r="M18" i="83"/>
  <c r="N18" i="83"/>
  <c r="O18" i="83"/>
  <c r="P18" i="83"/>
  <c r="Q18" i="83"/>
  <c r="R18" i="83"/>
  <c r="S18" i="83"/>
  <c r="T18" i="83"/>
  <c r="U18" i="83"/>
  <c r="V18" i="83"/>
  <c r="W18" i="83"/>
  <c r="X18" i="83"/>
  <c r="Y18" i="83"/>
  <c r="Z18" i="83"/>
  <c r="AA18" i="83"/>
  <c r="AB18" i="83"/>
  <c r="AC18" i="83"/>
  <c r="AD18" i="83"/>
  <c r="AE18" i="83"/>
  <c r="AF18" i="83"/>
  <c r="AG18" i="83"/>
  <c r="AH18" i="83"/>
  <c r="AI18" i="83"/>
  <c r="AJ18" i="83"/>
  <c r="AK18" i="83"/>
  <c r="AL18" i="83"/>
  <c r="AM18" i="83"/>
  <c r="AN18" i="83"/>
  <c r="AO18" i="83"/>
  <c r="AP18" i="83"/>
  <c r="AQ18" i="83"/>
  <c r="AR18" i="83"/>
  <c r="AS18" i="83"/>
  <c r="AT18" i="83"/>
  <c r="AU18" i="83"/>
  <c r="AV18" i="83"/>
  <c r="AW18" i="83"/>
  <c r="AX18" i="83"/>
  <c r="AY18" i="83"/>
  <c r="AZ18" i="83"/>
  <c r="BA18" i="83"/>
  <c r="BB18" i="83"/>
  <c r="BC18" i="83"/>
  <c r="BD18" i="83"/>
  <c r="BE18" i="83"/>
  <c r="BF18" i="83"/>
  <c r="BG18" i="83"/>
  <c r="BH18" i="83"/>
  <c r="BI18" i="83"/>
  <c r="BJ18" i="83"/>
  <c r="B28" i="83"/>
  <c r="C28" i="83"/>
  <c r="D28" i="83"/>
  <c r="E28" i="83"/>
  <c r="F28" i="83"/>
  <c r="G28" i="83"/>
  <c r="H28" i="83"/>
  <c r="I28" i="83"/>
  <c r="J28" i="83"/>
  <c r="L28" i="83"/>
  <c r="M28" i="83"/>
  <c r="N28" i="83"/>
  <c r="O28" i="83"/>
  <c r="P28" i="83"/>
  <c r="Q28" i="83"/>
  <c r="R28" i="83"/>
  <c r="S28" i="83"/>
  <c r="T28" i="83"/>
  <c r="U28" i="83"/>
  <c r="V28" i="83"/>
  <c r="W28" i="83"/>
  <c r="X28" i="83"/>
  <c r="Y28" i="83"/>
  <c r="Z28" i="83"/>
  <c r="AA28" i="83"/>
  <c r="AB28" i="83"/>
  <c r="AC28" i="83"/>
  <c r="AD28" i="83"/>
  <c r="AE28" i="83"/>
  <c r="AF28" i="83"/>
  <c r="AG28" i="83"/>
  <c r="AH28" i="83"/>
  <c r="AI28" i="83"/>
  <c r="AJ28" i="83"/>
  <c r="AK28" i="83"/>
  <c r="AL28" i="83"/>
  <c r="AM28" i="83"/>
  <c r="AN28" i="83"/>
  <c r="AO28" i="83"/>
  <c r="AP28" i="83"/>
  <c r="AQ28" i="83"/>
  <c r="AR28" i="83"/>
  <c r="AS28" i="83"/>
  <c r="AT28" i="83"/>
  <c r="AU28" i="83"/>
  <c r="AV28" i="83"/>
  <c r="AW28" i="83"/>
  <c r="AX28" i="83"/>
  <c r="AY28" i="83"/>
  <c r="AZ28" i="83"/>
  <c r="BA28" i="83"/>
  <c r="BB28" i="83"/>
  <c r="BC28" i="83"/>
  <c r="BD28" i="83"/>
  <c r="BE28" i="83"/>
  <c r="BF28" i="83"/>
  <c r="BG28" i="83"/>
  <c r="BH28" i="83"/>
  <c r="BI28" i="83"/>
  <c r="BJ28" i="83"/>
  <c r="B29" i="83"/>
  <c r="C29" i="83"/>
  <c r="D29" i="83"/>
  <c r="E29" i="83"/>
  <c r="F29" i="83"/>
  <c r="G29" i="83"/>
  <c r="H29" i="83"/>
  <c r="I29" i="83"/>
  <c r="J29" i="83"/>
  <c r="L29" i="83"/>
  <c r="M29" i="83"/>
  <c r="N29" i="83"/>
  <c r="O29" i="83"/>
  <c r="P29" i="83"/>
  <c r="Q29" i="83"/>
  <c r="R29" i="83"/>
  <c r="S29" i="83"/>
  <c r="T29" i="83"/>
  <c r="U29" i="83"/>
  <c r="V29" i="83"/>
  <c r="W29" i="83"/>
  <c r="X29" i="83"/>
  <c r="Y29" i="83"/>
  <c r="Z29" i="83"/>
  <c r="AA29" i="83"/>
  <c r="AB29" i="83"/>
  <c r="AC29" i="83"/>
  <c r="AD29" i="83"/>
  <c r="AE29" i="83"/>
  <c r="AF29" i="83"/>
  <c r="AG29" i="83"/>
  <c r="AH29" i="83"/>
  <c r="AI29" i="83"/>
  <c r="AJ29" i="83"/>
  <c r="AK29" i="83"/>
  <c r="AL29" i="83"/>
  <c r="AM29" i="83"/>
  <c r="AN29" i="83"/>
  <c r="AO29" i="83"/>
  <c r="AP29" i="83"/>
  <c r="AQ29" i="83"/>
  <c r="AR29" i="83"/>
  <c r="AS29" i="83"/>
  <c r="AT29" i="83"/>
  <c r="AU29" i="83"/>
  <c r="AV29" i="83"/>
  <c r="AW29" i="83"/>
  <c r="AX29" i="83"/>
  <c r="AY29" i="83"/>
  <c r="AZ29" i="83"/>
  <c r="BA29" i="83"/>
  <c r="BB29" i="83"/>
  <c r="BC29" i="83"/>
  <c r="BD29" i="83"/>
  <c r="BE29" i="83"/>
  <c r="BF29" i="83"/>
  <c r="BG29" i="83"/>
  <c r="BH29" i="83"/>
  <c r="BI29" i="83"/>
  <c r="BJ29" i="83"/>
  <c r="B30" i="83"/>
  <c r="C30" i="83"/>
  <c r="D30" i="83"/>
  <c r="E30" i="83"/>
  <c r="F30" i="83"/>
  <c r="G30" i="83"/>
  <c r="H30" i="83"/>
  <c r="I30" i="83"/>
  <c r="J30" i="83"/>
  <c r="L30" i="83"/>
  <c r="M30" i="83"/>
  <c r="N30" i="83"/>
  <c r="O30" i="83"/>
  <c r="P30" i="83"/>
  <c r="Q30" i="83"/>
  <c r="R30" i="83"/>
  <c r="S30" i="83"/>
  <c r="T30" i="83"/>
  <c r="U30" i="83"/>
  <c r="V30" i="83"/>
  <c r="W30" i="83"/>
  <c r="X30" i="83"/>
  <c r="Y30" i="83"/>
  <c r="Z30" i="83"/>
  <c r="AA30" i="83"/>
  <c r="AB30" i="83"/>
  <c r="AC30" i="83"/>
  <c r="AD30" i="83"/>
  <c r="AE30" i="83"/>
  <c r="AF30" i="83"/>
  <c r="AG30" i="83"/>
  <c r="AH30" i="83"/>
  <c r="AI30" i="83"/>
  <c r="AJ30" i="83"/>
  <c r="AK30" i="83"/>
  <c r="AL30" i="83"/>
  <c r="AM30" i="83"/>
  <c r="AN30" i="83"/>
  <c r="AO30" i="83"/>
  <c r="AP30" i="83"/>
  <c r="AQ30" i="83"/>
  <c r="AR30" i="83"/>
  <c r="AS30" i="83"/>
  <c r="AT30" i="83"/>
  <c r="AU30" i="83"/>
  <c r="AV30" i="83"/>
  <c r="AW30" i="83"/>
  <c r="AX30" i="83"/>
  <c r="AY30" i="83"/>
  <c r="AZ30" i="83"/>
  <c r="BA30" i="83"/>
  <c r="BB30" i="83"/>
  <c r="BC30" i="83"/>
  <c r="BD30" i="83"/>
  <c r="BE30" i="83"/>
  <c r="BF30" i="83"/>
  <c r="BG30" i="83"/>
  <c r="BH30" i="83"/>
  <c r="BI30" i="83"/>
  <c r="BJ30" i="83"/>
  <c r="B31" i="83"/>
  <c r="C31" i="83"/>
  <c r="D31" i="83"/>
  <c r="E31" i="83"/>
  <c r="F31" i="83"/>
  <c r="G31" i="83"/>
  <c r="H31" i="83"/>
  <c r="I31" i="83"/>
  <c r="J31" i="83"/>
  <c r="L31" i="83"/>
  <c r="M31" i="83"/>
  <c r="N31" i="83"/>
  <c r="O31" i="83"/>
  <c r="P31" i="83"/>
  <c r="Q31" i="83"/>
  <c r="R31" i="83"/>
  <c r="S31" i="83"/>
  <c r="T31" i="83"/>
  <c r="U31" i="83"/>
  <c r="V31" i="83"/>
  <c r="W31" i="83"/>
  <c r="X31" i="83"/>
  <c r="Y31" i="83"/>
  <c r="Z31" i="83"/>
  <c r="AA31" i="83"/>
  <c r="AB31" i="83"/>
  <c r="AC31" i="83"/>
  <c r="AD31" i="83"/>
  <c r="AE31" i="83"/>
  <c r="AF31" i="83"/>
  <c r="AG31" i="83"/>
  <c r="AH31" i="83"/>
  <c r="AI31" i="83"/>
  <c r="AJ31" i="83"/>
  <c r="AK31" i="83"/>
  <c r="AL31" i="83"/>
  <c r="AM31" i="83"/>
  <c r="AN31" i="83"/>
  <c r="AO31" i="83"/>
  <c r="AP31" i="83"/>
  <c r="AQ31" i="83"/>
  <c r="AR31" i="83"/>
  <c r="AS31" i="83"/>
  <c r="AT31" i="83"/>
  <c r="AU31" i="83"/>
  <c r="AV31" i="83"/>
  <c r="AW31" i="83"/>
  <c r="AX31" i="83"/>
  <c r="AY31" i="83"/>
  <c r="AZ31" i="83"/>
  <c r="BA31" i="83"/>
  <c r="BB31" i="83"/>
  <c r="BC31" i="83"/>
  <c r="BD31" i="83"/>
  <c r="BE31" i="83"/>
  <c r="BF31" i="83"/>
  <c r="BG31" i="83"/>
  <c r="BH31" i="83"/>
  <c r="BI31" i="83"/>
  <c r="BJ31" i="83"/>
  <c r="B32" i="83"/>
  <c r="C32" i="83"/>
  <c r="D32" i="83"/>
  <c r="E32" i="83"/>
  <c r="F32" i="83"/>
  <c r="G32" i="83"/>
  <c r="H32" i="83"/>
  <c r="I32" i="83"/>
  <c r="J32" i="83"/>
  <c r="L32" i="83"/>
  <c r="M32" i="83"/>
  <c r="N32" i="83"/>
  <c r="O32" i="83"/>
  <c r="P32" i="83"/>
  <c r="Q32" i="83"/>
  <c r="R32" i="83"/>
  <c r="S32" i="83"/>
  <c r="T32" i="83"/>
  <c r="U32" i="83"/>
  <c r="V32" i="83"/>
  <c r="W32" i="83"/>
  <c r="X32" i="83"/>
  <c r="Y32" i="83"/>
  <c r="Z32" i="83"/>
  <c r="AA32" i="83"/>
  <c r="AB32" i="83"/>
  <c r="AC32" i="83"/>
  <c r="AD32" i="83"/>
  <c r="AE32" i="83"/>
  <c r="AF32" i="83"/>
  <c r="AG32" i="83"/>
  <c r="AH32" i="83"/>
  <c r="AI32" i="83"/>
  <c r="AJ32" i="83"/>
  <c r="AK32" i="83"/>
  <c r="AL32" i="83"/>
  <c r="AM32" i="83"/>
  <c r="AN32" i="83"/>
  <c r="AO32" i="83"/>
  <c r="AP32" i="83"/>
  <c r="AQ32" i="83"/>
  <c r="AR32" i="83"/>
  <c r="AS32" i="83"/>
  <c r="AT32" i="83"/>
  <c r="AU32" i="83"/>
  <c r="AV32" i="83"/>
  <c r="AW32" i="83"/>
  <c r="AX32" i="83"/>
  <c r="AY32" i="83"/>
  <c r="AZ32" i="83"/>
  <c r="BA32" i="83"/>
  <c r="BB32" i="83"/>
  <c r="BC32" i="83"/>
  <c r="BD32" i="83"/>
  <c r="BE32" i="83"/>
  <c r="BF32" i="83"/>
  <c r="BG32" i="83"/>
  <c r="BH32" i="83"/>
  <c r="BI32" i="83"/>
  <c r="BJ32" i="83"/>
  <c r="B33" i="83"/>
  <c r="C33" i="83"/>
  <c r="D33" i="83"/>
  <c r="E33" i="83"/>
  <c r="F33" i="83"/>
  <c r="G33" i="83"/>
  <c r="H33" i="83"/>
  <c r="I33" i="83"/>
  <c r="J33" i="83"/>
  <c r="L33" i="83"/>
  <c r="M33" i="83"/>
  <c r="N33" i="83"/>
  <c r="O33" i="83"/>
  <c r="P33" i="83"/>
  <c r="Q33" i="83"/>
  <c r="R33" i="83"/>
  <c r="S33" i="83"/>
  <c r="T33" i="83"/>
  <c r="U33" i="83"/>
  <c r="V33" i="83"/>
  <c r="W33" i="83"/>
  <c r="X33" i="83"/>
  <c r="Y33" i="83"/>
  <c r="Z33" i="83"/>
  <c r="AA33" i="83"/>
  <c r="AB33" i="83"/>
  <c r="AC33" i="83"/>
  <c r="AD33" i="83"/>
  <c r="AE33" i="83"/>
  <c r="AF33" i="83"/>
  <c r="AG33" i="83"/>
  <c r="AH33" i="83"/>
  <c r="AI33" i="83"/>
  <c r="AJ33" i="83"/>
  <c r="AK33" i="83"/>
  <c r="AL33" i="83"/>
  <c r="AM33" i="83"/>
  <c r="AN33" i="83"/>
  <c r="AO33" i="83"/>
  <c r="AP33" i="83"/>
  <c r="AQ33" i="83"/>
  <c r="AR33" i="83"/>
  <c r="AS33" i="83"/>
  <c r="AT33" i="83"/>
  <c r="AU33" i="83"/>
  <c r="AV33" i="83"/>
  <c r="AW33" i="83"/>
  <c r="AX33" i="83"/>
  <c r="AY33" i="83"/>
  <c r="AZ33" i="83"/>
  <c r="BA33" i="83"/>
  <c r="BB33" i="83"/>
  <c r="BC33" i="83"/>
  <c r="BD33" i="83"/>
  <c r="BE33" i="83"/>
  <c r="BF33" i="83"/>
  <c r="BG33" i="83"/>
  <c r="BH33" i="83"/>
  <c r="BI33" i="83"/>
  <c r="BJ33" i="83"/>
  <c r="B34" i="83"/>
  <c r="C34" i="83"/>
  <c r="D34" i="83"/>
  <c r="E34" i="83"/>
  <c r="F34" i="83"/>
  <c r="G34" i="83"/>
  <c r="H34" i="83"/>
  <c r="I34" i="83"/>
  <c r="J34" i="83"/>
  <c r="L34" i="83"/>
  <c r="M34" i="83"/>
  <c r="N34" i="83"/>
  <c r="O34" i="83"/>
  <c r="P34" i="83"/>
  <c r="Q34" i="83"/>
  <c r="R34" i="83"/>
  <c r="S34" i="83"/>
  <c r="T34" i="83"/>
  <c r="U34" i="83"/>
  <c r="V34" i="83"/>
  <c r="W34" i="83"/>
  <c r="X34" i="83"/>
  <c r="Y34" i="83"/>
  <c r="Z34" i="83"/>
  <c r="AA34" i="83"/>
  <c r="AB34" i="83"/>
  <c r="AC34" i="83"/>
  <c r="AD34" i="83"/>
  <c r="AE34" i="83"/>
  <c r="AF34" i="83"/>
  <c r="AG34" i="83"/>
  <c r="AH34" i="83"/>
  <c r="AI34" i="83"/>
  <c r="AJ34" i="83"/>
  <c r="AK34" i="83"/>
  <c r="AL34" i="83"/>
  <c r="AM34" i="83"/>
  <c r="AN34" i="83"/>
  <c r="AO34" i="83"/>
  <c r="AP34" i="83"/>
  <c r="AQ34" i="83"/>
  <c r="AR34" i="83"/>
  <c r="AS34" i="83"/>
  <c r="AT34" i="83"/>
  <c r="AU34" i="83"/>
  <c r="AV34" i="83"/>
  <c r="AW34" i="83"/>
  <c r="AX34" i="83"/>
  <c r="AY34" i="83"/>
  <c r="AZ34" i="83"/>
  <c r="BA34" i="83"/>
  <c r="BB34" i="83"/>
  <c r="BC34" i="83"/>
  <c r="BD34" i="83"/>
  <c r="BE34" i="83"/>
  <c r="BF34" i="83"/>
  <c r="BG34" i="83"/>
  <c r="BH34" i="83"/>
  <c r="BI34" i="83"/>
  <c r="BJ34" i="83"/>
  <c r="B35" i="83"/>
  <c r="C35" i="83"/>
  <c r="D35" i="83"/>
  <c r="E35" i="83"/>
  <c r="F35" i="83"/>
  <c r="G35" i="83"/>
  <c r="H35" i="83"/>
  <c r="I35" i="83"/>
  <c r="J35" i="83"/>
  <c r="L35" i="83"/>
  <c r="M35" i="83"/>
  <c r="N35" i="83"/>
  <c r="O35" i="83"/>
  <c r="P35" i="83"/>
  <c r="Q35" i="83"/>
  <c r="R35" i="83"/>
  <c r="S35" i="83"/>
  <c r="T35" i="83"/>
  <c r="U35" i="83"/>
  <c r="V35" i="83"/>
  <c r="W35" i="83"/>
  <c r="X35" i="83"/>
  <c r="Y35" i="83"/>
  <c r="Z35" i="83"/>
  <c r="AA35" i="83"/>
  <c r="AB35" i="83"/>
  <c r="AC35" i="83"/>
  <c r="AD35" i="83"/>
  <c r="AE35" i="83"/>
  <c r="AF35" i="83"/>
  <c r="AG35" i="83"/>
  <c r="AH35" i="83"/>
  <c r="AI35" i="83"/>
  <c r="AJ35" i="83"/>
  <c r="AK35" i="83"/>
  <c r="AL35" i="83"/>
  <c r="AM35" i="83"/>
  <c r="AN35" i="83"/>
  <c r="AO35" i="83"/>
  <c r="AP35" i="83"/>
  <c r="AQ35" i="83"/>
  <c r="AR35" i="83"/>
  <c r="AS35" i="83"/>
  <c r="AT35" i="83"/>
  <c r="AU35" i="83"/>
  <c r="AV35" i="83"/>
  <c r="AW35" i="83"/>
  <c r="AX35" i="83"/>
  <c r="AY35" i="83"/>
  <c r="AZ35" i="83"/>
  <c r="BA35" i="83"/>
  <c r="BB35" i="83"/>
  <c r="BC35" i="83"/>
  <c r="BD35" i="83"/>
  <c r="BE35" i="83"/>
  <c r="BF35" i="83"/>
  <c r="BG35" i="83"/>
  <c r="BH35" i="83"/>
  <c r="BI35" i="83"/>
  <c r="BJ35" i="83"/>
  <c r="B36" i="83"/>
  <c r="C36" i="83"/>
  <c r="D36" i="83"/>
  <c r="E36" i="83"/>
  <c r="F36" i="83"/>
  <c r="G36" i="83"/>
  <c r="H36" i="83"/>
  <c r="I36" i="83"/>
  <c r="J36" i="83"/>
  <c r="L36" i="83"/>
  <c r="M36" i="83"/>
  <c r="N36" i="83"/>
  <c r="O36" i="83"/>
  <c r="P36" i="83"/>
  <c r="Q36" i="83"/>
  <c r="R36" i="83"/>
  <c r="S36" i="83"/>
  <c r="T36" i="83"/>
  <c r="U36" i="83"/>
  <c r="V36" i="83"/>
  <c r="W36" i="83"/>
  <c r="X36" i="83"/>
  <c r="Y36" i="83"/>
  <c r="Z36" i="83"/>
  <c r="AA36" i="83"/>
  <c r="AB36" i="83"/>
  <c r="AC36" i="83"/>
  <c r="AD36" i="83"/>
  <c r="AE36" i="83"/>
  <c r="AF36" i="83"/>
  <c r="AG36" i="83"/>
  <c r="AH36" i="83"/>
  <c r="AI36" i="83"/>
  <c r="AJ36" i="83"/>
  <c r="AK36" i="83"/>
  <c r="AL36" i="83"/>
  <c r="AM36" i="83"/>
  <c r="AN36" i="83"/>
  <c r="AO36" i="83"/>
  <c r="AP36" i="83"/>
  <c r="AQ36" i="83"/>
  <c r="AR36" i="83"/>
  <c r="AS36" i="83"/>
  <c r="AT36" i="83"/>
  <c r="AU36" i="83"/>
  <c r="AV36" i="83"/>
  <c r="AW36" i="83"/>
  <c r="AX36" i="83"/>
  <c r="AY36" i="83"/>
  <c r="AZ36" i="83"/>
  <c r="BA36" i="83"/>
  <c r="BB36" i="83"/>
  <c r="BC36" i="83"/>
  <c r="BD36" i="83"/>
  <c r="BE36" i="83"/>
  <c r="BF36" i="83"/>
  <c r="BG36" i="83"/>
  <c r="BH36" i="83"/>
  <c r="BI36" i="83"/>
  <c r="BJ36" i="83"/>
  <c r="B37" i="83"/>
  <c r="C37" i="83"/>
  <c r="D37" i="83"/>
  <c r="E37" i="83"/>
  <c r="F37" i="83"/>
  <c r="G37" i="83"/>
  <c r="H37" i="83"/>
  <c r="I37" i="83"/>
  <c r="J37" i="83"/>
  <c r="L37" i="83"/>
  <c r="M37" i="83"/>
  <c r="N37" i="83"/>
  <c r="O37" i="83"/>
  <c r="P37" i="83"/>
  <c r="Q37" i="83"/>
  <c r="R37" i="83"/>
  <c r="S37" i="83"/>
  <c r="T37" i="83"/>
  <c r="U37" i="83"/>
  <c r="V37" i="83"/>
  <c r="W37" i="83"/>
  <c r="X37" i="83"/>
  <c r="Y37" i="83"/>
  <c r="Z37" i="83"/>
  <c r="AA37" i="83"/>
  <c r="AB37" i="83"/>
  <c r="AC37" i="83"/>
  <c r="AD37" i="83"/>
  <c r="AE37" i="83"/>
  <c r="AF37" i="83"/>
  <c r="AG37" i="83"/>
  <c r="AH37" i="83"/>
  <c r="AI37" i="83"/>
  <c r="AJ37" i="83"/>
  <c r="AK37" i="83"/>
  <c r="AL37" i="83"/>
  <c r="AM37" i="83"/>
  <c r="AN37" i="83"/>
  <c r="AO37" i="83"/>
  <c r="AP37" i="83"/>
  <c r="AQ37" i="83"/>
  <c r="AR37" i="83"/>
  <c r="AS37" i="83"/>
  <c r="AT37" i="83"/>
  <c r="AU37" i="83"/>
  <c r="AV37" i="83"/>
  <c r="AW37" i="83"/>
  <c r="AX37" i="83"/>
  <c r="AY37" i="83"/>
  <c r="AZ37" i="83"/>
  <c r="BA37" i="83"/>
  <c r="BB37" i="83"/>
  <c r="BC37" i="83"/>
  <c r="BD37" i="83"/>
  <c r="BE37" i="83"/>
  <c r="BF37" i="83"/>
  <c r="BG37" i="83"/>
  <c r="BH37" i="83"/>
  <c r="BI37" i="83"/>
  <c r="BJ37" i="83"/>
  <c r="B38" i="83"/>
  <c r="C38" i="83"/>
  <c r="D38" i="83"/>
  <c r="E38" i="83"/>
  <c r="F38" i="83"/>
  <c r="G38" i="83"/>
  <c r="H38" i="83"/>
  <c r="I38" i="83"/>
  <c r="J38" i="83"/>
  <c r="L38" i="83"/>
  <c r="M38" i="83"/>
  <c r="N38" i="83"/>
  <c r="O38" i="83"/>
  <c r="P38" i="83"/>
  <c r="Q38" i="83"/>
  <c r="R38" i="83"/>
  <c r="S38" i="83"/>
  <c r="T38" i="83"/>
  <c r="U38" i="83"/>
  <c r="V38" i="83"/>
  <c r="W38" i="83"/>
  <c r="X38" i="83"/>
  <c r="Y38" i="83"/>
  <c r="Z38" i="83"/>
  <c r="AA38" i="83"/>
  <c r="AB38" i="83"/>
  <c r="AC38" i="83"/>
  <c r="AD38" i="83"/>
  <c r="AE38" i="83"/>
  <c r="AF38" i="83"/>
  <c r="AG38" i="83"/>
  <c r="AH38" i="83"/>
  <c r="AI38" i="83"/>
  <c r="AJ38" i="83"/>
  <c r="AK38" i="83"/>
  <c r="AL38" i="83"/>
  <c r="AM38" i="83"/>
  <c r="AN38" i="83"/>
  <c r="AO38" i="83"/>
  <c r="AP38" i="83"/>
  <c r="AQ38" i="83"/>
  <c r="AR38" i="83"/>
  <c r="AS38" i="83"/>
  <c r="AT38" i="83"/>
  <c r="AU38" i="83"/>
  <c r="AV38" i="83"/>
  <c r="AW38" i="83"/>
  <c r="AX38" i="83"/>
  <c r="AY38" i="83"/>
  <c r="AZ38" i="83"/>
  <c r="BA38" i="83"/>
  <c r="BB38" i="83"/>
  <c r="BC38" i="83"/>
  <c r="BD38" i="83"/>
  <c r="BE38" i="83"/>
  <c r="BF38" i="83"/>
  <c r="BG38" i="83"/>
  <c r="BH38" i="83"/>
  <c r="BI38" i="83"/>
  <c r="BJ38" i="83"/>
  <c r="B39" i="83"/>
  <c r="C39" i="83"/>
  <c r="D39" i="83"/>
  <c r="E39" i="83"/>
  <c r="F39" i="83"/>
  <c r="G39" i="83"/>
  <c r="H39" i="83"/>
  <c r="I39" i="83"/>
  <c r="J39" i="83"/>
  <c r="L39" i="83"/>
  <c r="M39" i="83"/>
  <c r="N39" i="83"/>
  <c r="O39" i="83"/>
  <c r="P39" i="83"/>
  <c r="Q39" i="83"/>
  <c r="R39" i="83"/>
  <c r="S39" i="83"/>
  <c r="T39" i="83"/>
  <c r="U39" i="83"/>
  <c r="V39" i="83"/>
  <c r="W39" i="83"/>
  <c r="X39" i="83"/>
  <c r="Y39" i="83"/>
  <c r="Z39" i="83"/>
  <c r="AA39" i="83"/>
  <c r="AB39" i="83"/>
  <c r="AC39" i="83"/>
  <c r="AD39" i="83"/>
  <c r="AE39" i="83"/>
  <c r="AF39" i="83"/>
  <c r="AG39" i="83"/>
  <c r="AH39" i="83"/>
  <c r="AI39" i="83"/>
  <c r="AJ39" i="83"/>
  <c r="AK39" i="83"/>
  <c r="AL39" i="83"/>
  <c r="AM39" i="83"/>
  <c r="AN39" i="83"/>
  <c r="AO39" i="83"/>
  <c r="AP39" i="83"/>
  <c r="AQ39" i="83"/>
  <c r="AR39" i="83"/>
  <c r="AS39" i="83"/>
  <c r="AT39" i="83"/>
  <c r="AU39" i="83"/>
  <c r="AV39" i="83"/>
  <c r="AW39" i="83"/>
  <c r="AX39" i="83"/>
  <c r="AY39" i="83"/>
  <c r="AZ39" i="83"/>
  <c r="BA39" i="83"/>
  <c r="BB39" i="83"/>
  <c r="BC39" i="83"/>
  <c r="BD39" i="83"/>
  <c r="BE39" i="83"/>
  <c r="BF39" i="83"/>
  <c r="BG39" i="83"/>
  <c r="BH39" i="83"/>
  <c r="BI39" i="83"/>
  <c r="BJ39" i="83"/>
  <c r="B40" i="83"/>
  <c r="C40" i="83"/>
  <c r="D40" i="83"/>
  <c r="E40" i="83"/>
  <c r="F40" i="83"/>
  <c r="G40" i="83"/>
  <c r="H40" i="83"/>
  <c r="I40" i="83"/>
  <c r="J40" i="83"/>
  <c r="L40" i="83"/>
  <c r="M40" i="83"/>
  <c r="N40" i="83"/>
  <c r="O40" i="83"/>
  <c r="P40" i="83"/>
  <c r="Q40" i="83"/>
  <c r="R40" i="83"/>
  <c r="S40" i="83"/>
  <c r="T40" i="83"/>
  <c r="U40" i="83"/>
  <c r="V40" i="83"/>
  <c r="W40" i="83"/>
  <c r="X40" i="83"/>
  <c r="Y40" i="83"/>
  <c r="Z40" i="83"/>
  <c r="AA40" i="83"/>
  <c r="AB40" i="83"/>
  <c r="AC40" i="83"/>
  <c r="AD40" i="83"/>
  <c r="AE40" i="83"/>
  <c r="AF40" i="83"/>
  <c r="AG40" i="83"/>
  <c r="AH40" i="83"/>
  <c r="AI40" i="83"/>
  <c r="AJ40" i="83"/>
  <c r="AK40" i="83"/>
  <c r="AL40" i="83"/>
  <c r="AM40" i="83"/>
  <c r="AN40" i="83"/>
  <c r="AO40" i="83"/>
  <c r="AP40" i="83"/>
  <c r="AQ40" i="83"/>
  <c r="AR40" i="83"/>
  <c r="AS40" i="83"/>
  <c r="AT40" i="83"/>
  <c r="AU40" i="83"/>
  <c r="AV40" i="83"/>
  <c r="AW40" i="83"/>
  <c r="AX40" i="83"/>
  <c r="AY40" i="83"/>
  <c r="AZ40" i="83"/>
  <c r="BA40" i="83"/>
  <c r="BB40" i="83"/>
  <c r="BC40" i="83"/>
  <c r="BD40" i="83"/>
  <c r="BE40" i="83"/>
  <c r="BF40" i="83"/>
  <c r="BG40" i="83"/>
  <c r="BH40" i="83"/>
  <c r="BI40" i="83"/>
  <c r="BJ40" i="83"/>
  <c r="B41" i="83"/>
  <c r="C41" i="83"/>
  <c r="D41" i="83"/>
  <c r="E41" i="83"/>
  <c r="F41" i="83"/>
  <c r="G41" i="83"/>
  <c r="H41" i="83"/>
  <c r="I41" i="83"/>
  <c r="J41" i="83"/>
  <c r="L41" i="83"/>
  <c r="M41" i="83"/>
  <c r="N41" i="83"/>
  <c r="O41" i="83"/>
  <c r="P41" i="83"/>
  <c r="Q41" i="83"/>
  <c r="R41" i="83"/>
  <c r="S41" i="83"/>
  <c r="T41" i="83"/>
  <c r="U41" i="83"/>
  <c r="V41" i="83"/>
  <c r="W41" i="83"/>
  <c r="X41" i="83"/>
  <c r="Y41" i="83"/>
  <c r="Z41" i="83"/>
  <c r="AA41" i="83"/>
  <c r="AB41" i="83"/>
  <c r="AC41" i="83"/>
  <c r="AD41" i="83"/>
  <c r="AE41" i="83"/>
  <c r="AF41" i="83"/>
  <c r="AG41" i="83"/>
  <c r="AH41" i="83"/>
  <c r="AI41" i="83"/>
  <c r="AJ41" i="83"/>
  <c r="AK41" i="83"/>
  <c r="AL41" i="83"/>
  <c r="AM41" i="83"/>
  <c r="AN41" i="83"/>
  <c r="AO41" i="83"/>
  <c r="AP41" i="83"/>
  <c r="AQ41" i="83"/>
  <c r="AR41" i="83"/>
  <c r="AS41" i="83"/>
  <c r="AT41" i="83"/>
  <c r="AU41" i="83"/>
  <c r="AV41" i="83"/>
  <c r="AW41" i="83"/>
  <c r="AX41" i="83"/>
  <c r="AY41" i="83"/>
  <c r="AZ41" i="83"/>
  <c r="BA41" i="83"/>
  <c r="BB41" i="83"/>
  <c r="BC41" i="83"/>
  <c r="BD41" i="83"/>
  <c r="BE41" i="83"/>
  <c r="BF41" i="83"/>
  <c r="BG41" i="83"/>
  <c r="BH41" i="83"/>
  <c r="BI41" i="83"/>
  <c r="BJ41" i="83"/>
  <c r="B42" i="83"/>
  <c r="C42" i="83"/>
  <c r="D42" i="83"/>
  <c r="E42" i="83"/>
  <c r="F42" i="83"/>
  <c r="G42" i="83"/>
  <c r="H42" i="83"/>
  <c r="I42" i="83"/>
  <c r="J42" i="83"/>
  <c r="L42" i="83"/>
  <c r="M42" i="83"/>
  <c r="N42" i="83"/>
  <c r="O42" i="83"/>
  <c r="P42" i="83"/>
  <c r="Q42" i="83"/>
  <c r="R42" i="83"/>
  <c r="S42" i="83"/>
  <c r="T42" i="83"/>
  <c r="U42" i="83"/>
  <c r="V42" i="83"/>
  <c r="W42" i="83"/>
  <c r="X42" i="83"/>
  <c r="Y42" i="83"/>
  <c r="Z42" i="83"/>
  <c r="AA42" i="83"/>
  <c r="AB42" i="83"/>
  <c r="AC42" i="83"/>
  <c r="AD42" i="83"/>
  <c r="AE42" i="83"/>
  <c r="AF42" i="83"/>
  <c r="AG42" i="83"/>
  <c r="AH42" i="83"/>
  <c r="AI42" i="83"/>
  <c r="AJ42" i="83"/>
  <c r="AK42" i="83"/>
  <c r="AL42" i="83"/>
  <c r="AM42" i="83"/>
  <c r="AN42" i="83"/>
  <c r="AO42" i="83"/>
  <c r="AP42" i="83"/>
  <c r="AQ42" i="83"/>
  <c r="AR42" i="83"/>
  <c r="AS42" i="83"/>
  <c r="AT42" i="83"/>
  <c r="AU42" i="83"/>
  <c r="AV42" i="83"/>
  <c r="AW42" i="83"/>
  <c r="AX42" i="83"/>
  <c r="AY42" i="83"/>
  <c r="AZ42" i="83"/>
  <c r="BA42" i="83"/>
  <c r="BB42" i="83"/>
  <c r="BC42" i="83"/>
  <c r="BD42" i="83"/>
  <c r="BE42" i="83"/>
  <c r="BF42" i="83"/>
  <c r="BG42" i="83"/>
  <c r="BH42" i="83"/>
  <c r="BI42" i="83"/>
  <c r="BJ42" i="83"/>
  <c r="B43" i="83"/>
  <c r="C43" i="83"/>
  <c r="D43" i="83"/>
  <c r="E43" i="83"/>
  <c r="F43" i="83"/>
  <c r="G43" i="83"/>
  <c r="H43" i="83"/>
  <c r="I43" i="83"/>
  <c r="J43" i="83"/>
  <c r="L43" i="83"/>
  <c r="M43" i="83"/>
  <c r="N43" i="83"/>
  <c r="O43" i="83"/>
  <c r="P43" i="83"/>
  <c r="Q43" i="83"/>
  <c r="R43" i="83"/>
  <c r="S43" i="83"/>
  <c r="T43" i="83"/>
  <c r="U43" i="83"/>
  <c r="V43" i="83"/>
  <c r="W43" i="83"/>
  <c r="X43" i="83"/>
  <c r="Y43" i="83"/>
  <c r="Z43" i="83"/>
  <c r="AA43" i="83"/>
  <c r="AB43" i="83"/>
  <c r="AC43" i="83"/>
  <c r="AD43" i="83"/>
  <c r="AE43" i="83"/>
  <c r="AF43" i="83"/>
  <c r="AG43" i="83"/>
  <c r="AH43" i="83"/>
  <c r="AI43" i="83"/>
  <c r="AJ43" i="83"/>
  <c r="AK43" i="83"/>
  <c r="AL43" i="83"/>
  <c r="AM43" i="83"/>
  <c r="AN43" i="83"/>
  <c r="AO43" i="83"/>
  <c r="AP43" i="83"/>
  <c r="AQ43" i="83"/>
  <c r="AR43" i="83"/>
  <c r="AS43" i="83"/>
  <c r="AT43" i="83"/>
  <c r="AU43" i="83"/>
  <c r="AV43" i="83"/>
  <c r="AW43" i="83"/>
  <c r="AX43" i="83"/>
  <c r="AY43" i="83"/>
  <c r="AZ43" i="83"/>
  <c r="BA43" i="83"/>
  <c r="BB43" i="83"/>
  <c r="BC43" i="83"/>
  <c r="BD43" i="83"/>
  <c r="BE43" i="83"/>
  <c r="BF43" i="83"/>
  <c r="BG43" i="83"/>
  <c r="BH43" i="83"/>
  <c r="BI43" i="83"/>
  <c r="BJ43" i="83"/>
  <c r="B44" i="83"/>
  <c r="C44" i="83"/>
  <c r="D44" i="83"/>
  <c r="E44" i="83"/>
  <c r="F44" i="83"/>
  <c r="G44" i="83"/>
  <c r="H44" i="83"/>
  <c r="I44" i="83"/>
  <c r="J44" i="83"/>
  <c r="L44" i="83"/>
  <c r="M44" i="83"/>
  <c r="N44" i="83"/>
  <c r="O44" i="83"/>
  <c r="P44" i="83"/>
  <c r="Q44" i="83"/>
  <c r="R44" i="83"/>
  <c r="S44" i="83"/>
  <c r="T44" i="83"/>
  <c r="U44" i="83"/>
  <c r="V44" i="83"/>
  <c r="W44" i="83"/>
  <c r="X44" i="83"/>
  <c r="Y44" i="83"/>
  <c r="Z44" i="83"/>
  <c r="AA44" i="83"/>
  <c r="AB44" i="83"/>
  <c r="AC44" i="83"/>
  <c r="AD44" i="83"/>
  <c r="AE44" i="83"/>
  <c r="AF44" i="83"/>
  <c r="AG44" i="83"/>
  <c r="AH44" i="83"/>
  <c r="AI44" i="83"/>
  <c r="AJ44" i="83"/>
  <c r="AK44" i="83"/>
  <c r="AL44" i="83"/>
  <c r="AM44" i="83"/>
  <c r="AN44" i="83"/>
  <c r="AO44" i="83"/>
  <c r="AP44" i="83"/>
  <c r="AQ44" i="83"/>
  <c r="AR44" i="83"/>
  <c r="AS44" i="83"/>
  <c r="AT44" i="83"/>
  <c r="AU44" i="83"/>
  <c r="AV44" i="83"/>
  <c r="AW44" i="83"/>
  <c r="AX44" i="83"/>
  <c r="AY44" i="83"/>
  <c r="AZ44" i="83"/>
  <c r="BA44" i="83"/>
  <c r="BB44" i="83"/>
  <c r="BC44" i="83"/>
  <c r="BD44" i="83"/>
  <c r="BE44" i="83"/>
  <c r="BF44" i="83"/>
  <c r="BG44" i="83"/>
  <c r="BH44" i="83"/>
  <c r="BI44" i="83"/>
  <c r="BJ44" i="83"/>
  <c r="B45" i="83"/>
  <c r="C45" i="83"/>
  <c r="D45" i="83"/>
  <c r="E45" i="83"/>
  <c r="F45" i="83"/>
  <c r="G45" i="83"/>
  <c r="H45" i="83"/>
  <c r="I45" i="83"/>
  <c r="J45" i="83"/>
  <c r="L45" i="83"/>
  <c r="M45" i="83"/>
  <c r="N45" i="83"/>
  <c r="O45" i="83"/>
  <c r="P45" i="83"/>
  <c r="Q45" i="83"/>
  <c r="R45" i="83"/>
  <c r="S45" i="83"/>
  <c r="T45" i="83"/>
  <c r="U45" i="83"/>
  <c r="V45" i="83"/>
  <c r="W45" i="83"/>
  <c r="X45" i="83"/>
  <c r="Y45" i="83"/>
  <c r="Z45" i="83"/>
  <c r="AA45" i="83"/>
  <c r="AB45" i="83"/>
  <c r="AC45" i="83"/>
  <c r="AD45" i="83"/>
  <c r="AE45" i="83"/>
  <c r="AF45" i="83"/>
  <c r="AG45" i="83"/>
  <c r="AH45" i="83"/>
  <c r="AI45" i="83"/>
  <c r="AJ45" i="83"/>
  <c r="AK45" i="83"/>
  <c r="AL45" i="83"/>
  <c r="AM45" i="83"/>
  <c r="AN45" i="83"/>
  <c r="AO45" i="83"/>
  <c r="AP45" i="83"/>
  <c r="AQ45" i="83"/>
  <c r="AR45" i="83"/>
  <c r="AS45" i="83"/>
  <c r="AT45" i="83"/>
  <c r="AU45" i="83"/>
  <c r="AV45" i="83"/>
  <c r="AW45" i="83"/>
  <c r="AX45" i="83"/>
  <c r="AY45" i="83"/>
  <c r="AZ45" i="83"/>
  <c r="BA45" i="83"/>
  <c r="BB45" i="83"/>
  <c r="BC45" i="83"/>
  <c r="BD45" i="83"/>
  <c r="BE45" i="83"/>
  <c r="BF45" i="83"/>
  <c r="BG45" i="83"/>
  <c r="BH45" i="83"/>
  <c r="BI45" i="83"/>
  <c r="BJ45" i="83"/>
  <c r="B46" i="83"/>
  <c r="C46" i="83"/>
  <c r="D46" i="83"/>
  <c r="E46" i="83"/>
  <c r="F46" i="83"/>
  <c r="G46" i="83"/>
  <c r="H46" i="83"/>
  <c r="I46" i="83"/>
  <c r="J46" i="83"/>
  <c r="L46" i="83"/>
  <c r="M46" i="83"/>
  <c r="N46" i="83"/>
  <c r="O46" i="83"/>
  <c r="P46" i="83"/>
  <c r="Q46" i="83"/>
  <c r="R46" i="83"/>
  <c r="S46" i="83"/>
  <c r="T46" i="83"/>
  <c r="U46" i="83"/>
  <c r="V46" i="83"/>
  <c r="W46" i="83"/>
  <c r="X46" i="83"/>
  <c r="Y46" i="83"/>
  <c r="Z46" i="83"/>
  <c r="AA46" i="83"/>
  <c r="AB46" i="83"/>
  <c r="AC46" i="83"/>
  <c r="AD46" i="83"/>
  <c r="AE46" i="83"/>
  <c r="AF46" i="83"/>
  <c r="AG46" i="83"/>
  <c r="AH46" i="83"/>
  <c r="AI46" i="83"/>
  <c r="AJ46" i="83"/>
  <c r="AK46" i="83"/>
  <c r="AL46" i="83"/>
  <c r="AM46" i="83"/>
  <c r="AN46" i="83"/>
  <c r="AO46" i="83"/>
  <c r="AP46" i="83"/>
  <c r="AQ46" i="83"/>
  <c r="AR46" i="83"/>
  <c r="AS46" i="83"/>
  <c r="AT46" i="83"/>
  <c r="AU46" i="83"/>
  <c r="AV46" i="83"/>
  <c r="AW46" i="83"/>
  <c r="AX46" i="83"/>
  <c r="AY46" i="83"/>
  <c r="AZ46" i="83"/>
  <c r="BA46" i="83"/>
  <c r="BB46" i="83"/>
  <c r="BC46" i="83"/>
  <c r="BD46" i="83"/>
  <c r="BE46" i="83"/>
  <c r="BF46" i="83"/>
  <c r="BG46" i="83"/>
  <c r="BH46" i="83"/>
  <c r="BI46" i="83"/>
  <c r="BJ46" i="83"/>
  <c r="B47" i="83"/>
  <c r="C47" i="83"/>
  <c r="D47" i="83"/>
  <c r="E47" i="83"/>
  <c r="F47" i="83"/>
  <c r="G47" i="83"/>
  <c r="H47" i="83"/>
  <c r="I47" i="83"/>
  <c r="J47" i="83"/>
  <c r="L47" i="83"/>
  <c r="M47" i="83"/>
  <c r="N47" i="83"/>
  <c r="O47" i="83"/>
  <c r="P47" i="83"/>
  <c r="Q47" i="83"/>
  <c r="R47" i="83"/>
  <c r="S47" i="83"/>
  <c r="T47" i="83"/>
  <c r="U47" i="83"/>
  <c r="V47" i="83"/>
  <c r="W47" i="83"/>
  <c r="X47" i="83"/>
  <c r="Y47" i="83"/>
  <c r="Z47" i="83"/>
  <c r="AA47" i="83"/>
  <c r="AB47" i="83"/>
  <c r="AC47" i="83"/>
  <c r="AD47" i="83"/>
  <c r="AE47" i="83"/>
  <c r="AF47" i="83"/>
  <c r="AG47" i="83"/>
  <c r="AH47" i="83"/>
  <c r="AI47" i="83"/>
  <c r="AJ47" i="83"/>
  <c r="AK47" i="83"/>
  <c r="AL47" i="83"/>
  <c r="AM47" i="83"/>
  <c r="AN47" i="83"/>
  <c r="AO47" i="83"/>
  <c r="AP47" i="83"/>
  <c r="AQ47" i="83"/>
  <c r="AR47" i="83"/>
  <c r="AS47" i="83"/>
  <c r="AT47" i="83"/>
  <c r="AU47" i="83"/>
  <c r="AV47" i="83"/>
  <c r="AW47" i="83"/>
  <c r="AX47" i="83"/>
  <c r="AY47" i="83"/>
  <c r="AZ47" i="83"/>
  <c r="BA47" i="83"/>
  <c r="BB47" i="83"/>
  <c r="BC47" i="83"/>
  <c r="BD47" i="83"/>
  <c r="BE47" i="83"/>
  <c r="BF47" i="83"/>
  <c r="BG47" i="83"/>
  <c r="BH47" i="83"/>
  <c r="BI47" i="83"/>
  <c r="BJ47" i="83"/>
  <c r="B48" i="83"/>
  <c r="C48" i="83"/>
  <c r="D48" i="83"/>
  <c r="E48" i="83"/>
  <c r="F48" i="83"/>
  <c r="G48" i="83"/>
  <c r="H48" i="83"/>
  <c r="I48" i="83"/>
  <c r="J48" i="83"/>
  <c r="L48" i="83"/>
  <c r="M48" i="83"/>
  <c r="N48" i="83"/>
  <c r="O48" i="83"/>
  <c r="P48" i="83"/>
  <c r="Q48" i="83"/>
  <c r="R48" i="83"/>
  <c r="S48" i="83"/>
  <c r="T48" i="83"/>
  <c r="U48" i="83"/>
  <c r="V48" i="83"/>
  <c r="W48" i="83"/>
  <c r="X48" i="83"/>
  <c r="Y48" i="83"/>
  <c r="Z48" i="83"/>
  <c r="AA48" i="83"/>
  <c r="AB48" i="83"/>
  <c r="AC48" i="83"/>
  <c r="AD48" i="83"/>
  <c r="AE48" i="83"/>
  <c r="AF48" i="83"/>
  <c r="AG48" i="83"/>
  <c r="AH48" i="83"/>
  <c r="AI48" i="83"/>
  <c r="AJ48" i="83"/>
  <c r="AK48" i="83"/>
  <c r="AL48" i="83"/>
  <c r="AM48" i="83"/>
  <c r="AN48" i="83"/>
  <c r="AO48" i="83"/>
  <c r="AP48" i="83"/>
  <c r="AQ48" i="83"/>
  <c r="AR48" i="83"/>
  <c r="AS48" i="83"/>
  <c r="AT48" i="83"/>
  <c r="AU48" i="83"/>
  <c r="AV48" i="83"/>
  <c r="AW48" i="83"/>
  <c r="AX48" i="83"/>
  <c r="AY48" i="83"/>
  <c r="AZ48" i="83"/>
  <c r="BA48" i="83"/>
  <c r="BB48" i="83"/>
  <c r="BC48" i="83"/>
  <c r="BD48" i="83"/>
  <c r="BE48" i="83"/>
  <c r="BF48" i="83"/>
  <c r="BG48" i="83"/>
  <c r="BH48" i="83"/>
  <c r="BI48" i="83"/>
  <c r="BJ48" i="83"/>
  <c r="B49" i="83"/>
  <c r="C49" i="83"/>
  <c r="D49" i="83"/>
  <c r="E49" i="83"/>
  <c r="F49" i="83"/>
  <c r="G49" i="83"/>
  <c r="H49" i="83"/>
  <c r="I49" i="83"/>
  <c r="J49" i="83"/>
  <c r="L49" i="83"/>
  <c r="M49" i="83"/>
  <c r="N49" i="83"/>
  <c r="O49" i="83"/>
  <c r="P49" i="83"/>
  <c r="Q49" i="83"/>
  <c r="R49" i="83"/>
  <c r="S49" i="83"/>
  <c r="T49" i="83"/>
  <c r="U49" i="83"/>
  <c r="V49" i="83"/>
  <c r="W49" i="83"/>
  <c r="X49" i="83"/>
  <c r="Y49" i="83"/>
  <c r="Z49" i="83"/>
  <c r="AA49" i="83"/>
  <c r="AB49" i="83"/>
  <c r="AC49" i="83"/>
  <c r="AD49" i="83"/>
  <c r="AE49" i="83"/>
  <c r="AF49" i="83"/>
  <c r="AG49" i="83"/>
  <c r="AH49" i="83"/>
  <c r="AI49" i="83"/>
  <c r="AJ49" i="83"/>
  <c r="AK49" i="83"/>
  <c r="AL49" i="83"/>
  <c r="AM49" i="83"/>
  <c r="AN49" i="83"/>
  <c r="AO49" i="83"/>
  <c r="AP49" i="83"/>
  <c r="AQ49" i="83"/>
  <c r="AR49" i="83"/>
  <c r="AS49" i="83"/>
  <c r="AT49" i="83"/>
  <c r="AU49" i="83"/>
  <c r="AV49" i="83"/>
  <c r="AW49" i="83"/>
  <c r="AX49" i="83"/>
  <c r="AY49" i="83"/>
  <c r="AZ49" i="83"/>
  <c r="BA49" i="83"/>
  <c r="BB49" i="83"/>
  <c r="BC49" i="83"/>
  <c r="BD49" i="83"/>
  <c r="BE49" i="83"/>
  <c r="BF49" i="83"/>
  <c r="BG49" i="83"/>
  <c r="BH49" i="83"/>
  <c r="BI49" i="83"/>
  <c r="BJ49" i="83"/>
  <c r="B50" i="83"/>
  <c r="C50" i="83"/>
  <c r="D50" i="83"/>
  <c r="E50" i="83"/>
  <c r="F50" i="83"/>
  <c r="G50" i="83"/>
  <c r="H50" i="83"/>
  <c r="I50" i="83"/>
  <c r="J50" i="83"/>
  <c r="L50" i="83"/>
  <c r="M50" i="83"/>
  <c r="N50" i="83"/>
  <c r="O50" i="83"/>
  <c r="P50" i="83"/>
  <c r="Q50" i="83"/>
  <c r="R50" i="83"/>
  <c r="S50" i="83"/>
  <c r="T50" i="83"/>
  <c r="U50" i="83"/>
  <c r="V50" i="83"/>
  <c r="W50" i="83"/>
  <c r="X50" i="83"/>
  <c r="Y50" i="83"/>
  <c r="Z50" i="83"/>
  <c r="AA50" i="83"/>
  <c r="AB50" i="83"/>
  <c r="AC50" i="83"/>
  <c r="AD50" i="83"/>
  <c r="AE50" i="83"/>
  <c r="AF50" i="83"/>
  <c r="AG50" i="83"/>
  <c r="AH50" i="83"/>
  <c r="AI50" i="83"/>
  <c r="AJ50" i="83"/>
  <c r="AK50" i="83"/>
  <c r="AL50" i="83"/>
  <c r="AM50" i="83"/>
  <c r="AN50" i="83"/>
  <c r="AO50" i="83"/>
  <c r="AP50" i="83"/>
  <c r="AQ50" i="83"/>
  <c r="AR50" i="83"/>
  <c r="AS50" i="83"/>
  <c r="AT50" i="83"/>
  <c r="AU50" i="83"/>
  <c r="AV50" i="83"/>
  <c r="AW50" i="83"/>
  <c r="AX50" i="83"/>
  <c r="AY50" i="83"/>
  <c r="AZ50" i="83"/>
  <c r="BA50" i="83"/>
  <c r="BB50" i="83"/>
  <c r="BC50" i="83"/>
  <c r="BD50" i="83"/>
  <c r="BE50" i="83"/>
  <c r="BF50" i="83"/>
  <c r="BG50" i="83"/>
  <c r="BH50" i="83"/>
  <c r="BI50" i="83"/>
  <c r="BJ50" i="83"/>
  <c r="B51" i="83"/>
  <c r="C51" i="83"/>
  <c r="D51" i="83"/>
  <c r="E51" i="83"/>
  <c r="F51" i="83"/>
  <c r="G51" i="83"/>
  <c r="H51" i="83"/>
  <c r="I51" i="83"/>
  <c r="J51" i="83"/>
  <c r="L51" i="83"/>
  <c r="M51" i="83"/>
  <c r="N51" i="83"/>
  <c r="O51" i="83"/>
  <c r="P51" i="83"/>
  <c r="Q51" i="83"/>
  <c r="R51" i="83"/>
  <c r="S51" i="83"/>
  <c r="T51" i="83"/>
  <c r="U51" i="83"/>
  <c r="V51" i="83"/>
  <c r="W51" i="83"/>
  <c r="X51" i="83"/>
  <c r="Y51" i="83"/>
  <c r="Z51" i="83"/>
  <c r="AA51" i="83"/>
  <c r="AB51" i="83"/>
  <c r="AC51" i="83"/>
  <c r="AD51" i="83"/>
  <c r="AE51" i="83"/>
  <c r="AF51" i="83"/>
  <c r="AG51" i="83"/>
  <c r="AH51" i="83"/>
  <c r="AI51" i="83"/>
  <c r="AJ51" i="83"/>
  <c r="AK51" i="83"/>
  <c r="AL51" i="83"/>
  <c r="AM51" i="83"/>
  <c r="AN51" i="83"/>
  <c r="AO51" i="83"/>
  <c r="AP51" i="83"/>
  <c r="AQ51" i="83"/>
  <c r="AR51" i="83"/>
  <c r="AS51" i="83"/>
  <c r="AT51" i="83"/>
  <c r="AU51" i="83"/>
  <c r="AV51" i="83"/>
  <c r="AW51" i="83"/>
  <c r="AX51" i="83"/>
  <c r="AY51" i="83"/>
  <c r="AZ51" i="83"/>
  <c r="BA51" i="83"/>
  <c r="BB51" i="83"/>
  <c r="BC51" i="83"/>
  <c r="BD51" i="83"/>
  <c r="BE51" i="83"/>
  <c r="BF51" i="83"/>
  <c r="BG51" i="83"/>
  <c r="BH51" i="83"/>
  <c r="BI51" i="83"/>
  <c r="BJ51" i="83"/>
  <c r="B52" i="83"/>
  <c r="C52" i="83"/>
  <c r="D52" i="83"/>
  <c r="E52" i="83"/>
  <c r="F52" i="83"/>
  <c r="G52" i="83"/>
  <c r="H52" i="83"/>
  <c r="I52" i="83"/>
  <c r="J52" i="83"/>
  <c r="L52" i="83"/>
  <c r="M52" i="83"/>
  <c r="N52" i="83"/>
  <c r="O52" i="83"/>
  <c r="P52" i="83"/>
  <c r="Q52" i="83"/>
  <c r="R52" i="83"/>
  <c r="S52" i="83"/>
  <c r="T52" i="83"/>
  <c r="U52" i="83"/>
  <c r="V52" i="83"/>
  <c r="W52" i="83"/>
  <c r="X52" i="83"/>
  <c r="Y52" i="83"/>
  <c r="Z52" i="83"/>
  <c r="AA52" i="83"/>
  <c r="AB52" i="83"/>
  <c r="AC52" i="83"/>
  <c r="AD52" i="83"/>
  <c r="AE52" i="83"/>
  <c r="AF52" i="83"/>
  <c r="AG52" i="83"/>
  <c r="AH52" i="83"/>
  <c r="AI52" i="83"/>
  <c r="AJ52" i="83"/>
  <c r="AK52" i="83"/>
  <c r="AL52" i="83"/>
  <c r="AM52" i="83"/>
  <c r="AN52" i="83"/>
  <c r="AO52" i="83"/>
  <c r="AP52" i="83"/>
  <c r="AQ52" i="83"/>
  <c r="AR52" i="83"/>
  <c r="AS52" i="83"/>
  <c r="AT52" i="83"/>
  <c r="AU52" i="83"/>
  <c r="AV52" i="83"/>
  <c r="AW52" i="83"/>
  <c r="AX52" i="83"/>
  <c r="AY52" i="83"/>
  <c r="AZ52" i="83"/>
  <c r="BA52" i="83"/>
  <c r="BB52" i="83"/>
  <c r="BC52" i="83"/>
  <c r="BD52" i="83"/>
  <c r="BE52" i="83"/>
  <c r="BF52" i="83"/>
  <c r="BG52" i="83"/>
  <c r="BH52" i="83"/>
  <c r="BI52" i="83"/>
  <c r="BJ52" i="83"/>
  <c r="D2" i="84"/>
  <c r="E2" i="84" s="1"/>
  <c r="D3" i="84"/>
  <c r="E3" i="84" s="1"/>
  <c r="D4" i="84"/>
  <c r="E4" i="84" s="1"/>
  <c r="D5" i="84"/>
  <c r="E5" i="84" s="1"/>
  <c r="D7" i="84"/>
  <c r="E7" i="84" s="1"/>
  <c r="D8" i="84"/>
  <c r="E8" i="84" s="1"/>
  <c r="D9" i="84"/>
  <c r="E9" i="84" s="1"/>
  <c r="D10" i="84"/>
  <c r="E10" i="84" s="1"/>
  <c r="D11" i="84"/>
  <c r="E11" i="84" s="1"/>
  <c r="D12" i="84"/>
  <c r="E12" i="84" s="1"/>
  <c r="D13" i="84"/>
  <c r="E13" i="84" s="1"/>
  <c r="D14" i="84"/>
  <c r="E14" i="84" s="1"/>
  <c r="D15" i="84"/>
  <c r="E15" i="84" s="1"/>
  <c r="D16" i="84"/>
  <c r="E16" i="84" s="1"/>
  <c r="D17" i="84"/>
  <c r="E17" i="84" s="1"/>
  <c r="D18" i="84"/>
  <c r="E18" i="84" s="1"/>
  <c r="D28" i="84"/>
  <c r="E28" i="84" s="1"/>
  <c r="D29" i="84"/>
  <c r="E29" i="84" s="1"/>
  <c r="D30" i="84"/>
  <c r="E30" i="84" s="1"/>
  <c r="D31" i="84"/>
  <c r="E31" i="84" s="1"/>
  <c r="D32" i="84"/>
  <c r="E32" i="84" s="1"/>
  <c r="D33" i="84"/>
  <c r="E33" i="84" s="1"/>
  <c r="D34" i="84"/>
  <c r="E34" i="84" s="1"/>
  <c r="D35" i="84"/>
  <c r="E35" i="84" s="1"/>
  <c r="D36" i="84"/>
  <c r="E36" i="84" s="1"/>
  <c r="D37" i="84"/>
  <c r="E37" i="84" s="1"/>
  <c r="D38" i="84"/>
  <c r="E38" i="84" s="1"/>
  <c r="D39" i="84"/>
  <c r="E39" i="84" s="1"/>
  <c r="D40" i="84"/>
  <c r="E40" i="84" s="1"/>
  <c r="D41" i="84"/>
  <c r="E41" i="84" s="1"/>
  <c r="D42" i="84"/>
  <c r="E42" i="84" s="1"/>
  <c r="D43" i="84"/>
  <c r="E43" i="84" s="1"/>
  <c r="D44" i="84"/>
  <c r="E44" i="84" s="1"/>
  <c r="D45" i="84"/>
  <c r="E45" i="84" s="1"/>
  <c r="D46" i="84"/>
  <c r="E46" i="84" s="1"/>
  <c r="D47" i="84"/>
  <c r="E47" i="84" s="1"/>
  <c r="D48" i="84"/>
  <c r="E48" i="84" s="1"/>
  <c r="D49" i="84"/>
  <c r="E49" i="84" s="1"/>
  <c r="D50" i="84"/>
  <c r="E50" i="84" s="1"/>
  <c r="D51" i="84"/>
  <c r="E51" i="84" s="1"/>
  <c r="D52" i="84"/>
  <c r="E52" i="84" s="1"/>
  <c r="BK44" i="83" l="1"/>
  <c r="BL44" i="83" s="1"/>
  <c r="BK52" i="83"/>
  <c r="BL52" i="83" s="1"/>
  <c r="BK9" i="83"/>
  <c r="BL9" i="83" s="1"/>
  <c r="BK36" i="83"/>
  <c r="BL36" i="83" s="1"/>
  <c r="BK50" i="83"/>
  <c r="BL50" i="83" s="1"/>
  <c r="BK39" i="83"/>
  <c r="BL39" i="83" s="1"/>
  <c r="BK29" i="83"/>
  <c r="B29" i="84" s="1"/>
  <c r="C29" i="84" s="1"/>
  <c r="BK28" i="83"/>
  <c r="BL28" i="83" s="1"/>
  <c r="BK48" i="83"/>
  <c r="BL48" i="83" s="1"/>
  <c r="BK40" i="83"/>
  <c r="BL40" i="83" s="1"/>
  <c r="BK43" i="83"/>
  <c r="B43" i="84" s="1"/>
  <c r="C43" i="84" s="1"/>
  <c r="BK38" i="83"/>
  <c r="B38" i="84" s="1"/>
  <c r="C38" i="84" s="1"/>
  <c r="BK31" i="83"/>
  <c r="B31" i="84" s="1"/>
  <c r="C31" i="84" s="1"/>
  <c r="BK32" i="83"/>
  <c r="BL32" i="83" s="1"/>
  <c r="BK30" i="83"/>
  <c r="BL30" i="83" s="1"/>
  <c r="BK34" i="83"/>
  <c r="BL34" i="83" s="1"/>
  <c r="BK12" i="83"/>
  <c r="BL12" i="83" s="1"/>
  <c r="BK51" i="83"/>
  <c r="B51" i="84" s="1"/>
  <c r="C51" i="84" s="1"/>
  <c r="BK49" i="83"/>
  <c r="BL49" i="83" s="1"/>
  <c r="BK47" i="83"/>
  <c r="BL47" i="83" s="1"/>
  <c r="BK46" i="83"/>
  <c r="BL46" i="83" s="1"/>
  <c r="BK45" i="83"/>
  <c r="BL45" i="83" s="1"/>
  <c r="BK42" i="83"/>
  <c r="B42" i="84" s="1"/>
  <c r="C42" i="84" s="1"/>
  <c r="BK41" i="83"/>
  <c r="B41" i="84" s="1"/>
  <c r="C41" i="84" s="1"/>
  <c r="BK15" i="83"/>
  <c r="B15" i="84" s="1"/>
  <c r="C15" i="84" s="1"/>
  <c r="BK17" i="83"/>
  <c r="B17" i="84" s="1"/>
  <c r="C17" i="84" s="1"/>
  <c r="BK16" i="83"/>
  <c r="BL16" i="83" s="1"/>
  <c r="BK13" i="83"/>
  <c r="B13" i="84" s="1"/>
  <c r="C13" i="84" s="1"/>
  <c r="BK10" i="83"/>
  <c r="BL10" i="83" s="1"/>
  <c r="B7" i="84"/>
  <c r="C7" i="84" s="1"/>
  <c r="BK3" i="83"/>
  <c r="BL3" i="83" s="1"/>
  <c r="BK8" i="83"/>
  <c r="BL8" i="83" s="1"/>
  <c r="BK11" i="83"/>
  <c r="B11" i="84" s="1"/>
  <c r="C11" i="84" s="1"/>
  <c r="BK18" i="83"/>
  <c r="B18" i="84" s="1"/>
  <c r="C18" i="84" s="1"/>
  <c r="BK14" i="83"/>
  <c r="B14" i="84" s="1"/>
  <c r="C14" i="84" s="1"/>
  <c r="BK4" i="83"/>
  <c r="BL4" i="83" s="1"/>
  <c r="BK5" i="83"/>
  <c r="BK2" i="83"/>
  <c r="BL2" i="83" s="1"/>
  <c r="BK33" i="83"/>
  <c r="BL33" i="83" s="1"/>
  <c r="BK37" i="83"/>
  <c r="BL37" i="83" s="1"/>
  <c r="BK35" i="83"/>
  <c r="BL35" i="83" s="1"/>
  <c r="BL5" i="83" l="1"/>
  <c r="B6" i="84"/>
  <c r="C6" i="84" s="1"/>
  <c r="H6" i="84" s="1"/>
  <c r="AK8" i="5" s="1"/>
  <c r="B52" i="84"/>
  <c r="C52" i="84" s="1"/>
  <c r="B40" i="84"/>
  <c r="C40" i="84" s="1"/>
  <c r="B36" i="84"/>
  <c r="C36" i="84" s="1"/>
  <c r="B44" i="84"/>
  <c r="C44" i="84" s="1"/>
  <c r="B9" i="84"/>
  <c r="C9" i="84" s="1"/>
  <c r="BL29" i="83"/>
  <c r="BL42" i="83"/>
  <c r="BL43" i="83"/>
  <c r="B50" i="84"/>
  <c r="C50" i="84" s="1"/>
  <c r="BL13" i="83"/>
  <c r="B48" i="84"/>
  <c r="C48" i="84" s="1"/>
  <c r="B46" i="84"/>
  <c r="C46" i="84" s="1"/>
  <c r="BL41" i="83"/>
  <c r="B45" i="84"/>
  <c r="C45" i="84" s="1"/>
  <c r="B39" i="84"/>
  <c r="C39" i="84" s="1"/>
  <c r="BL38" i="83"/>
  <c r="BL31" i="83"/>
  <c r="B30" i="84"/>
  <c r="C30" i="84" s="1"/>
  <c r="B28" i="84"/>
  <c r="C28" i="84" s="1"/>
  <c r="B32" i="84"/>
  <c r="C32" i="84" s="1"/>
  <c r="B47" i="84"/>
  <c r="C47" i="84" s="1"/>
  <c r="BL51" i="83"/>
  <c r="B34" i="84"/>
  <c r="C34" i="84" s="1"/>
  <c r="BL15" i="83"/>
  <c r="B3" i="84"/>
  <c r="C3" i="84" s="1"/>
  <c r="B12" i="84"/>
  <c r="C12" i="84" s="1"/>
  <c r="B16" i="84"/>
  <c r="C16" i="84" s="1"/>
  <c r="B10" i="84"/>
  <c r="C10" i="84" s="1"/>
  <c r="B8" i="84"/>
  <c r="C8" i="84" s="1"/>
  <c r="B5" i="84"/>
  <c r="C5" i="84" s="1"/>
  <c r="BL17" i="83"/>
  <c r="BL18" i="83"/>
  <c r="BL14" i="83"/>
  <c r="BL11" i="83"/>
  <c r="B4" i="84"/>
  <c r="C4" i="84" s="1"/>
  <c r="B2" i="84"/>
  <c r="B33" i="84"/>
  <c r="C33" i="84" s="1"/>
  <c r="B37" i="84"/>
  <c r="C37" i="84" s="1"/>
  <c r="B35" i="84"/>
  <c r="C35" i="84" s="1"/>
  <c r="C2" i="84" l="1"/>
  <c r="E3" i="3" l="1"/>
  <c r="E4" i="3"/>
  <c r="E5" i="3"/>
  <c r="E6" i="3"/>
  <c r="E8" i="3"/>
  <c r="E9" i="3"/>
  <c r="E10" i="3"/>
  <c r="E11" i="3"/>
  <c r="E12" i="3"/>
  <c r="E13" i="3"/>
  <c r="E14" i="3"/>
  <c r="E15" i="3"/>
  <c r="E16" i="3"/>
  <c r="E17" i="3"/>
  <c r="E18" i="3"/>
  <c r="E19" i="3"/>
  <c r="E29" i="3"/>
  <c r="E30" i="3"/>
  <c r="E31" i="3"/>
  <c r="E32" i="3"/>
  <c r="E33" i="3"/>
  <c r="E34" i="3"/>
  <c r="E35" i="3"/>
  <c r="E37" i="3"/>
  <c r="E38" i="3"/>
  <c r="E39" i="3"/>
  <c r="E40" i="3"/>
  <c r="E41" i="3"/>
  <c r="E42" i="3"/>
  <c r="E43" i="3"/>
  <c r="E44" i="3"/>
  <c r="E45" i="3"/>
  <c r="E46" i="3"/>
  <c r="E47" i="3"/>
  <c r="E48" i="3"/>
  <c r="E49" i="3"/>
  <c r="E50" i="3"/>
  <c r="E51" i="3"/>
  <c r="E52" i="3"/>
  <c r="E53" i="3"/>
  <c r="R3" i="4" l="1"/>
  <c r="R4" i="4"/>
  <c r="R5" i="4"/>
  <c r="R6" i="4"/>
  <c r="R8" i="4"/>
  <c r="R9" i="4"/>
  <c r="R10" i="4"/>
  <c r="R11" i="4"/>
  <c r="R12" i="4"/>
  <c r="R13" i="4"/>
  <c r="R14" i="4"/>
  <c r="R15" i="4"/>
  <c r="R16" i="4"/>
  <c r="R17" i="4"/>
  <c r="R18" i="4"/>
  <c r="R19" i="4"/>
  <c r="R29" i="4"/>
  <c r="R30" i="4"/>
  <c r="R31" i="4"/>
  <c r="R32" i="4"/>
  <c r="R33" i="4"/>
  <c r="R34" i="4"/>
  <c r="R35" i="4"/>
  <c r="R36" i="4"/>
  <c r="R37" i="4"/>
  <c r="R38" i="4"/>
  <c r="R39" i="4"/>
  <c r="R40" i="4"/>
  <c r="R41" i="4"/>
  <c r="R42" i="4"/>
  <c r="R43" i="4"/>
  <c r="R44" i="4"/>
  <c r="R45" i="4"/>
  <c r="R46" i="4"/>
  <c r="R47" i="4"/>
  <c r="R48" i="4"/>
  <c r="R49" i="4"/>
  <c r="R50" i="4"/>
  <c r="R51" i="4"/>
  <c r="R52" i="4"/>
  <c r="R53" i="4"/>
  <c r="P3" i="4"/>
  <c r="P4" i="4"/>
  <c r="P5" i="4"/>
  <c r="P6" i="4"/>
  <c r="P8" i="4"/>
  <c r="P9" i="4"/>
  <c r="P10" i="4"/>
  <c r="P11" i="4"/>
  <c r="P12" i="4"/>
  <c r="P13" i="4"/>
  <c r="P14" i="4"/>
  <c r="P15" i="4"/>
  <c r="P16" i="4"/>
  <c r="P17" i="4"/>
  <c r="P18" i="4"/>
  <c r="P19" i="4"/>
  <c r="P29" i="4"/>
  <c r="P30" i="4"/>
  <c r="P31" i="4"/>
  <c r="P32" i="4"/>
  <c r="P33" i="4"/>
  <c r="P34" i="4"/>
  <c r="P35" i="4"/>
  <c r="P36" i="4"/>
  <c r="P37" i="4"/>
  <c r="P38" i="4"/>
  <c r="P39" i="4"/>
  <c r="P40" i="4"/>
  <c r="P41" i="4"/>
  <c r="P42" i="4"/>
  <c r="P43" i="4"/>
  <c r="P44" i="4"/>
  <c r="P45" i="4"/>
  <c r="P46" i="4"/>
  <c r="P47" i="4"/>
  <c r="P48" i="4"/>
  <c r="P49" i="4"/>
  <c r="P50" i="4"/>
  <c r="P51" i="4"/>
  <c r="P52" i="4"/>
  <c r="P53" i="4"/>
  <c r="Q3" i="4"/>
  <c r="Q4" i="4"/>
  <c r="Q5" i="4"/>
  <c r="Q6" i="4"/>
  <c r="Q8" i="4"/>
  <c r="Q9" i="4"/>
  <c r="Q10" i="4"/>
  <c r="Q11" i="4"/>
  <c r="Q12" i="4"/>
  <c r="Q13" i="4"/>
  <c r="Q14" i="4"/>
  <c r="Q15" i="4"/>
  <c r="Q16" i="4"/>
  <c r="Q17" i="4"/>
  <c r="Q18" i="4"/>
  <c r="Q19" i="4"/>
  <c r="Q29" i="4"/>
  <c r="Q30" i="4"/>
  <c r="Q31" i="4"/>
  <c r="Q32" i="4"/>
  <c r="Q33" i="4"/>
  <c r="Q34" i="4"/>
  <c r="Q35" i="4"/>
  <c r="Q36" i="4"/>
  <c r="Q37" i="4"/>
  <c r="Q38" i="4"/>
  <c r="Q39" i="4"/>
  <c r="Q40" i="4"/>
  <c r="Q41" i="4"/>
  <c r="Q42" i="4"/>
  <c r="Q43" i="4"/>
  <c r="Q44" i="4"/>
  <c r="Q45" i="4"/>
  <c r="Q46" i="4"/>
  <c r="Q47" i="4"/>
  <c r="Q48" i="4"/>
  <c r="Q49" i="4"/>
  <c r="Q50" i="4"/>
  <c r="Q51" i="4"/>
  <c r="Q52" i="4"/>
  <c r="Q53" i="4"/>
  <c r="O19" i="4"/>
  <c r="O29" i="4"/>
  <c r="O30" i="4"/>
  <c r="O31" i="4"/>
  <c r="O32" i="4"/>
  <c r="O33" i="4"/>
  <c r="O3" i="4"/>
  <c r="O4" i="4"/>
  <c r="O5" i="4"/>
  <c r="O6" i="4"/>
  <c r="O8" i="4"/>
  <c r="O9" i="4"/>
  <c r="O10" i="4"/>
  <c r="O11" i="4"/>
  <c r="O12" i="4"/>
  <c r="O13" i="4"/>
  <c r="O14" i="4"/>
  <c r="O15" i="4"/>
  <c r="O16" i="4"/>
  <c r="O17" i="4"/>
  <c r="O18" i="4"/>
  <c r="O34" i="4"/>
  <c r="O35" i="4"/>
  <c r="O36" i="4"/>
  <c r="O37" i="4"/>
  <c r="O38" i="4"/>
  <c r="O39" i="4"/>
  <c r="O40" i="4"/>
  <c r="O41" i="4"/>
  <c r="O42" i="4"/>
  <c r="O43" i="4"/>
  <c r="O44" i="4"/>
  <c r="O45" i="4"/>
  <c r="O46" i="4"/>
  <c r="O47" i="4"/>
  <c r="O48" i="4"/>
  <c r="O49" i="4"/>
  <c r="O50" i="4"/>
  <c r="O51" i="4"/>
  <c r="O52" i="4"/>
  <c r="O53" i="4"/>
  <c r="AE46" i="4"/>
  <c r="AE47" i="4"/>
  <c r="AE48" i="4"/>
  <c r="AE49" i="4"/>
  <c r="AE50" i="4"/>
  <c r="AE51" i="4"/>
  <c r="AE52" i="4"/>
  <c r="AE53" i="4"/>
  <c r="AE3" i="4"/>
  <c r="AE4" i="4"/>
  <c r="AE5" i="4"/>
  <c r="AE6" i="4"/>
  <c r="AE8" i="4"/>
  <c r="AE9" i="4"/>
  <c r="AE10" i="4"/>
  <c r="AE11" i="4"/>
  <c r="AE12" i="4"/>
  <c r="AE13" i="4"/>
  <c r="AE14" i="4"/>
  <c r="AE15" i="4"/>
  <c r="AE16" i="4"/>
  <c r="AE17" i="4"/>
  <c r="AE18" i="4"/>
  <c r="AE19" i="4"/>
  <c r="AE29" i="4"/>
  <c r="AE30" i="4"/>
  <c r="AE31" i="4"/>
  <c r="AE32" i="4"/>
  <c r="AE33" i="4"/>
  <c r="AE34" i="4"/>
  <c r="AE35" i="4"/>
  <c r="AE36" i="4"/>
  <c r="AE37" i="4"/>
  <c r="AE38" i="4"/>
  <c r="AE39" i="4"/>
  <c r="AE40" i="4"/>
  <c r="AE41" i="4"/>
  <c r="AE42" i="4"/>
  <c r="AE43" i="4"/>
  <c r="AE44" i="4"/>
  <c r="AE45" i="4"/>
  <c r="S19" i="4" l="1"/>
  <c r="AA20" i="5" s="1"/>
  <c r="S44" i="4"/>
  <c r="AA45" i="5" s="1"/>
  <c r="S13" i="4"/>
  <c r="AA14" i="5" s="1"/>
  <c r="S4" i="4"/>
  <c r="AA5" i="5" s="1"/>
  <c r="S12" i="4"/>
  <c r="AA13" i="5" s="1"/>
  <c r="S3" i="4"/>
  <c r="AA4" i="5" s="1"/>
  <c r="S16" i="4"/>
  <c r="AA17" i="5" s="1"/>
  <c r="S9" i="4"/>
  <c r="AA10" i="5" s="1"/>
  <c r="S17" i="4"/>
  <c r="AA18" i="5" s="1"/>
  <c r="S10" i="4"/>
  <c r="AA11" i="5" s="1"/>
  <c r="S48" i="4"/>
  <c r="AA49" i="5" s="1"/>
  <c r="S40" i="4"/>
  <c r="AA41" i="5" s="1"/>
  <c r="S32" i="4"/>
  <c r="AA33" i="5" s="1"/>
  <c r="S14" i="4"/>
  <c r="AA15" i="5" s="1"/>
  <c r="S5" i="4"/>
  <c r="AA6" i="5" s="1"/>
  <c r="S8" i="4"/>
  <c r="AA9" i="5" s="1"/>
  <c r="S52" i="4"/>
  <c r="AA53" i="5" s="1"/>
  <c r="S36" i="4"/>
  <c r="AA37" i="5" s="1"/>
  <c r="S15" i="4"/>
  <c r="AA16" i="5" s="1"/>
  <c r="S18" i="4"/>
  <c r="AA19" i="5" s="1"/>
  <c r="S11" i="4"/>
  <c r="AA12" i="5" s="1"/>
  <c r="S6" i="4"/>
  <c r="AA7" i="5" s="1"/>
  <c r="S51" i="4"/>
  <c r="AA52" i="5" s="1"/>
  <c r="S47" i="4"/>
  <c r="AA48" i="5" s="1"/>
  <c r="S43" i="4"/>
  <c r="AA44" i="5" s="1"/>
  <c r="S39" i="4"/>
  <c r="AA40" i="5" s="1"/>
  <c r="S35" i="4"/>
  <c r="AA36" i="5" s="1"/>
  <c r="S31" i="4"/>
  <c r="AA32" i="5" s="1"/>
  <c r="S50" i="4"/>
  <c r="AA51" i="5" s="1"/>
  <c r="S46" i="4"/>
  <c r="AA47" i="5" s="1"/>
  <c r="S42" i="4"/>
  <c r="AA43" i="5" s="1"/>
  <c r="S38" i="4"/>
  <c r="AA39" i="5" s="1"/>
  <c r="S34" i="4"/>
  <c r="AA35" i="5" s="1"/>
  <c r="S30" i="4"/>
  <c r="AA31" i="5" s="1"/>
  <c r="S53" i="4"/>
  <c r="AA54" i="5" s="1"/>
  <c r="S49" i="4"/>
  <c r="AA50" i="5" s="1"/>
  <c r="S45" i="4"/>
  <c r="AA46" i="5" s="1"/>
  <c r="S41" i="4"/>
  <c r="AA42" i="5" s="1"/>
  <c r="S37" i="4"/>
  <c r="AA38" i="5" s="1"/>
  <c r="S33" i="4"/>
  <c r="AA34" i="5" s="1"/>
  <c r="S29" i="4"/>
  <c r="AA30" i="5" s="1"/>
  <c r="Y3" i="3"/>
  <c r="Z3" i="3"/>
  <c r="Y4" i="3"/>
  <c r="Z4" i="3"/>
  <c r="Y5" i="3"/>
  <c r="Z5" i="3"/>
  <c r="Y6" i="3"/>
  <c r="Z6" i="3"/>
  <c r="Y8" i="3"/>
  <c r="Z8" i="3"/>
  <c r="Y9" i="3"/>
  <c r="Z9" i="3"/>
  <c r="Y10" i="3"/>
  <c r="Z10" i="3"/>
  <c r="Y11" i="3"/>
  <c r="Z11" i="3"/>
  <c r="Y12" i="3"/>
  <c r="Z12" i="3"/>
  <c r="Y13" i="3"/>
  <c r="Z13" i="3"/>
  <c r="Y14" i="3"/>
  <c r="Z14" i="3"/>
  <c r="Y15" i="3"/>
  <c r="Z15" i="3"/>
  <c r="Y16" i="3"/>
  <c r="Z16" i="3"/>
  <c r="Y17" i="3"/>
  <c r="Z17" i="3"/>
  <c r="Y18" i="3"/>
  <c r="Z18" i="3"/>
  <c r="Y19" i="3"/>
  <c r="Z19" i="3"/>
  <c r="Y29" i="3"/>
  <c r="Z29" i="3"/>
  <c r="Y30" i="3"/>
  <c r="Z30" i="3"/>
  <c r="Y31" i="3"/>
  <c r="Z31" i="3"/>
  <c r="Y32" i="3"/>
  <c r="Z32" i="3"/>
  <c r="Y33" i="3"/>
  <c r="Z33" i="3"/>
  <c r="Y34" i="3"/>
  <c r="Z34" i="3"/>
  <c r="Y35" i="3"/>
  <c r="Z35" i="3"/>
  <c r="Y36" i="3"/>
  <c r="Z36" i="3"/>
  <c r="Y37" i="3"/>
  <c r="Z37" i="3"/>
  <c r="Y38" i="3"/>
  <c r="Z38" i="3"/>
  <c r="Y39" i="3"/>
  <c r="Z39" i="3"/>
  <c r="Y40" i="3"/>
  <c r="Z40" i="3"/>
  <c r="Y41" i="3"/>
  <c r="Z41" i="3"/>
  <c r="Y42" i="3"/>
  <c r="Z42" i="3"/>
  <c r="Y43" i="3"/>
  <c r="Z43" i="3"/>
  <c r="Y44" i="3"/>
  <c r="Z44" i="3"/>
  <c r="Y45" i="3"/>
  <c r="Z45" i="3"/>
  <c r="Y46" i="3"/>
  <c r="Z46" i="3"/>
  <c r="Y47" i="3"/>
  <c r="Z47" i="3"/>
  <c r="Y48" i="3"/>
  <c r="Z48" i="3"/>
  <c r="Y49" i="3"/>
  <c r="Z49" i="3"/>
  <c r="Y50" i="3"/>
  <c r="Z50" i="3"/>
  <c r="Y51" i="3"/>
  <c r="Z51" i="3"/>
  <c r="Y52" i="3"/>
  <c r="Z52" i="3"/>
  <c r="Y53" i="3"/>
  <c r="Z53" i="3"/>
  <c r="AA37" i="3" l="1"/>
  <c r="AA33" i="3"/>
  <c r="AA16" i="3"/>
  <c r="AA13" i="3"/>
  <c r="AA9" i="3"/>
  <c r="AA29" i="3"/>
  <c r="AA4" i="3"/>
  <c r="AA35" i="3"/>
  <c r="AA6" i="3"/>
  <c r="AA39" i="3"/>
  <c r="AA31" i="3"/>
  <c r="AA18" i="3"/>
  <c r="AA11" i="3"/>
  <c r="AA51" i="3"/>
  <c r="AA45" i="3"/>
  <c r="AA53" i="3"/>
  <c r="AA49" i="3"/>
  <c r="AA47" i="3"/>
  <c r="AA43" i="3"/>
  <c r="AA41" i="3"/>
  <c r="AA52" i="3"/>
  <c r="AA50" i="3"/>
  <c r="AA48" i="3"/>
  <c r="AA46" i="3"/>
  <c r="AA44" i="3"/>
  <c r="AA42" i="3"/>
  <c r="AA40" i="3"/>
  <c r="AA38" i="3"/>
  <c r="AA36" i="3"/>
  <c r="AA34" i="3"/>
  <c r="AA32" i="3"/>
  <c r="AA30" i="3"/>
  <c r="AA19" i="3"/>
  <c r="AA17" i="3"/>
  <c r="AA15" i="3"/>
  <c r="AA14" i="3"/>
  <c r="AA12" i="3"/>
  <c r="AA10" i="3"/>
  <c r="AA8" i="3"/>
  <c r="AA5" i="3"/>
  <c r="AA3" i="3"/>
  <c r="AL44" i="5" l="1"/>
  <c r="AM44" i="5" s="1"/>
  <c r="AN50" i="5"/>
  <c r="AN51" i="5"/>
  <c r="AN46" i="5"/>
  <c r="AN48" i="5"/>
  <c r="AN47" i="5"/>
  <c r="AN53" i="5"/>
  <c r="AN45" i="5"/>
  <c r="AN52" i="5"/>
  <c r="AN49" i="5"/>
  <c r="AN54" i="5"/>
  <c r="L17" i="75"/>
  <c r="R17" i="75" s="1"/>
  <c r="D3" i="75"/>
  <c r="E3" i="75"/>
  <c r="D4" i="75"/>
  <c r="E4" i="75"/>
  <c r="D5" i="75"/>
  <c r="E5" i="75"/>
  <c r="D6" i="75"/>
  <c r="E6" i="75"/>
  <c r="D8" i="75"/>
  <c r="E8" i="75"/>
  <c r="D9" i="75"/>
  <c r="E9" i="75"/>
  <c r="D10" i="75"/>
  <c r="E10" i="75"/>
  <c r="D11" i="75"/>
  <c r="E11" i="75"/>
  <c r="D12" i="75"/>
  <c r="E12" i="75"/>
  <c r="D13" i="75"/>
  <c r="E13" i="75"/>
  <c r="D14" i="75"/>
  <c r="E14" i="75"/>
  <c r="D15" i="75"/>
  <c r="E15" i="75"/>
  <c r="D16" i="75"/>
  <c r="E16" i="75"/>
  <c r="D17" i="75"/>
  <c r="E17" i="75"/>
  <c r="D18" i="75"/>
  <c r="E18" i="75"/>
  <c r="D19" i="75"/>
  <c r="D29" i="75"/>
  <c r="E29" i="75"/>
  <c r="D30" i="75"/>
  <c r="E30" i="75"/>
  <c r="D31" i="75"/>
  <c r="E31" i="75"/>
  <c r="D32" i="75"/>
  <c r="E32" i="75"/>
  <c r="D33" i="75"/>
  <c r="E33" i="75"/>
  <c r="D34" i="75"/>
  <c r="E34" i="75"/>
  <c r="D35" i="75"/>
  <c r="E35" i="75"/>
  <c r="D36" i="75"/>
  <c r="E36" i="75"/>
  <c r="D37" i="75"/>
  <c r="E37" i="75"/>
  <c r="D38" i="75"/>
  <c r="E38" i="75"/>
  <c r="D39" i="75"/>
  <c r="E39" i="75"/>
  <c r="D40" i="75"/>
  <c r="E40" i="75"/>
  <c r="D41" i="75"/>
  <c r="E41" i="75"/>
  <c r="D42" i="75"/>
  <c r="E42" i="75"/>
  <c r="D43" i="75"/>
  <c r="E43" i="75"/>
  <c r="D44" i="75"/>
  <c r="E44" i="75"/>
  <c r="D45" i="75"/>
  <c r="E45" i="75"/>
  <c r="D46" i="75"/>
  <c r="E46" i="75"/>
  <c r="D47" i="75"/>
  <c r="E47" i="75"/>
  <c r="D48" i="75"/>
  <c r="E48" i="75"/>
  <c r="D49" i="75"/>
  <c r="E49" i="75"/>
  <c r="D50" i="75"/>
  <c r="E50" i="75"/>
  <c r="D51" i="75"/>
  <c r="E51" i="75"/>
  <c r="D52" i="75"/>
  <c r="E52" i="75"/>
  <c r="D53" i="75"/>
  <c r="E53" i="75"/>
  <c r="G3" i="75"/>
  <c r="N3" i="75" s="1"/>
  <c r="U3" i="75" s="1"/>
  <c r="AG3" i="75" s="1"/>
  <c r="E4" i="5" s="1"/>
  <c r="H3" i="75"/>
  <c r="I3" i="75"/>
  <c r="K3" i="75"/>
  <c r="L3" i="75"/>
  <c r="R3" i="75" s="1"/>
  <c r="M3" i="75"/>
  <c r="S3" i="75" s="1"/>
  <c r="O3" i="75"/>
  <c r="V3" i="75" s="1"/>
  <c r="P3" i="75"/>
  <c r="W3" i="75" s="1"/>
  <c r="Q3" i="75"/>
  <c r="Y3" i="75" s="1"/>
  <c r="AI3" i="75"/>
  <c r="AL3" i="75"/>
  <c r="AM3" i="75"/>
  <c r="AO3" i="75"/>
  <c r="AP3" i="75"/>
  <c r="G4" i="75"/>
  <c r="N4" i="75" s="1"/>
  <c r="U4" i="75" s="1"/>
  <c r="AG4" i="75" s="1"/>
  <c r="E5" i="5" s="1"/>
  <c r="H4" i="75"/>
  <c r="I4" i="75"/>
  <c r="K4" i="75"/>
  <c r="L4" i="75"/>
  <c r="R4" i="75" s="1"/>
  <c r="M4" i="75"/>
  <c r="S4" i="75" s="1"/>
  <c r="O4" i="75"/>
  <c r="V4" i="75" s="1"/>
  <c r="P4" i="75"/>
  <c r="W4" i="75" s="1"/>
  <c r="Q4" i="75"/>
  <c r="Y4" i="75" s="1"/>
  <c r="AI4" i="75"/>
  <c r="AL4" i="75"/>
  <c r="AM4" i="75"/>
  <c r="AO4" i="75"/>
  <c r="AP4" i="75"/>
  <c r="G5" i="75"/>
  <c r="N5" i="75" s="1"/>
  <c r="U5" i="75" s="1"/>
  <c r="AG5" i="75" s="1"/>
  <c r="E6" i="5" s="1"/>
  <c r="H5" i="75"/>
  <c r="I5" i="75"/>
  <c r="K5" i="75"/>
  <c r="L5" i="75"/>
  <c r="R5" i="75" s="1"/>
  <c r="M5" i="75"/>
  <c r="S5" i="75" s="1"/>
  <c r="O5" i="75"/>
  <c r="V5" i="75" s="1"/>
  <c r="P5" i="75"/>
  <c r="W5" i="75" s="1"/>
  <c r="Q5" i="75"/>
  <c r="Y5" i="75" s="1"/>
  <c r="AI5" i="75"/>
  <c r="AL5" i="75"/>
  <c r="AM5" i="75"/>
  <c r="AO5" i="75"/>
  <c r="AP5" i="75"/>
  <c r="G6" i="75"/>
  <c r="N6" i="75" s="1"/>
  <c r="U6" i="75" s="1"/>
  <c r="AG6" i="75" s="1"/>
  <c r="E7" i="5" s="1"/>
  <c r="H6" i="75"/>
  <c r="I6" i="75"/>
  <c r="K6" i="75"/>
  <c r="L6" i="75"/>
  <c r="R6" i="75" s="1"/>
  <c r="M6" i="75"/>
  <c r="S6" i="75" s="1"/>
  <c r="O6" i="75"/>
  <c r="V6" i="75" s="1"/>
  <c r="P6" i="75"/>
  <c r="W6" i="75" s="1"/>
  <c r="Q6" i="75"/>
  <c r="Y6" i="75" s="1"/>
  <c r="AI6" i="75"/>
  <c r="AL6" i="75"/>
  <c r="AM6" i="75"/>
  <c r="AO6" i="75"/>
  <c r="AP6" i="75"/>
  <c r="G8" i="75"/>
  <c r="N8" i="75" s="1"/>
  <c r="U8" i="75" s="1"/>
  <c r="AG8" i="75" s="1"/>
  <c r="E9" i="5" s="1"/>
  <c r="H8" i="75"/>
  <c r="I8" i="75"/>
  <c r="K8" i="75"/>
  <c r="L8" i="75"/>
  <c r="R8" i="75" s="1"/>
  <c r="M8" i="75"/>
  <c r="S8" i="75" s="1"/>
  <c r="O8" i="75"/>
  <c r="V8" i="75" s="1"/>
  <c r="P8" i="75"/>
  <c r="W8" i="75" s="1"/>
  <c r="Q8" i="75"/>
  <c r="Y8" i="75" s="1"/>
  <c r="AI8" i="75"/>
  <c r="AL8" i="75"/>
  <c r="AM8" i="75"/>
  <c r="AO8" i="75"/>
  <c r="AP8" i="75"/>
  <c r="G9" i="75"/>
  <c r="N9" i="75" s="1"/>
  <c r="U9" i="75" s="1"/>
  <c r="AG9" i="75" s="1"/>
  <c r="E10" i="5" s="1"/>
  <c r="H9" i="75"/>
  <c r="I9" i="75"/>
  <c r="K9" i="75"/>
  <c r="L9" i="75"/>
  <c r="R9" i="75" s="1"/>
  <c r="M9" i="75"/>
  <c r="S9" i="75" s="1"/>
  <c r="O9" i="75"/>
  <c r="V9" i="75" s="1"/>
  <c r="P9" i="75"/>
  <c r="W9" i="75" s="1"/>
  <c r="Q9" i="75"/>
  <c r="Y9" i="75" s="1"/>
  <c r="AI9" i="75"/>
  <c r="AL9" i="75"/>
  <c r="AM9" i="75"/>
  <c r="AO9" i="75"/>
  <c r="AP9" i="75"/>
  <c r="G10" i="75"/>
  <c r="N10" i="75" s="1"/>
  <c r="U10" i="75" s="1"/>
  <c r="AG10" i="75" s="1"/>
  <c r="E11" i="5" s="1"/>
  <c r="H10" i="75"/>
  <c r="I10" i="75"/>
  <c r="K10" i="75"/>
  <c r="L10" i="75"/>
  <c r="R10" i="75" s="1"/>
  <c r="M10" i="75"/>
  <c r="S10" i="75" s="1"/>
  <c r="O10" i="75"/>
  <c r="V10" i="75" s="1"/>
  <c r="P10" i="75"/>
  <c r="W10" i="75" s="1"/>
  <c r="Q10" i="75"/>
  <c r="Y10" i="75" s="1"/>
  <c r="AI10" i="75"/>
  <c r="AL10" i="75"/>
  <c r="AM10" i="75"/>
  <c r="AO10" i="75"/>
  <c r="AP10" i="75"/>
  <c r="G11" i="75"/>
  <c r="N11" i="75" s="1"/>
  <c r="U11" i="75" s="1"/>
  <c r="AG11" i="75" s="1"/>
  <c r="E12" i="5" s="1"/>
  <c r="H11" i="75"/>
  <c r="I11" i="75"/>
  <c r="K11" i="75"/>
  <c r="L11" i="75"/>
  <c r="R11" i="75" s="1"/>
  <c r="M11" i="75"/>
  <c r="S11" i="75" s="1"/>
  <c r="O11" i="75"/>
  <c r="V11" i="75" s="1"/>
  <c r="P11" i="75"/>
  <c r="W11" i="75" s="1"/>
  <c r="Q11" i="75"/>
  <c r="Y11" i="75" s="1"/>
  <c r="AI11" i="75"/>
  <c r="AL11" i="75"/>
  <c r="AM11" i="75"/>
  <c r="AO11" i="75"/>
  <c r="AP11" i="75"/>
  <c r="G12" i="75"/>
  <c r="N12" i="75" s="1"/>
  <c r="U12" i="75" s="1"/>
  <c r="AG12" i="75" s="1"/>
  <c r="E13" i="5" s="1"/>
  <c r="H12" i="75"/>
  <c r="I12" i="75"/>
  <c r="K12" i="75"/>
  <c r="L12" i="75"/>
  <c r="R12" i="75" s="1"/>
  <c r="M12" i="75"/>
  <c r="S12" i="75" s="1"/>
  <c r="O12" i="75"/>
  <c r="V12" i="75" s="1"/>
  <c r="P12" i="75"/>
  <c r="W12" i="75" s="1"/>
  <c r="Q12" i="75"/>
  <c r="Y12" i="75" s="1"/>
  <c r="AI12" i="75"/>
  <c r="AL12" i="75"/>
  <c r="AM12" i="75"/>
  <c r="AO12" i="75"/>
  <c r="AP12" i="75"/>
  <c r="G13" i="75"/>
  <c r="N13" i="75" s="1"/>
  <c r="U13" i="75" s="1"/>
  <c r="AG13" i="75" s="1"/>
  <c r="E14" i="5" s="1"/>
  <c r="H13" i="75"/>
  <c r="I13" i="75"/>
  <c r="K13" i="75"/>
  <c r="L13" i="75"/>
  <c r="R13" i="75" s="1"/>
  <c r="M13" i="75"/>
  <c r="S13" i="75" s="1"/>
  <c r="O13" i="75"/>
  <c r="V13" i="75" s="1"/>
  <c r="P13" i="75"/>
  <c r="W13" i="75" s="1"/>
  <c r="Q13" i="75"/>
  <c r="Y13" i="75" s="1"/>
  <c r="AI13" i="75"/>
  <c r="AL13" i="75"/>
  <c r="AM13" i="75"/>
  <c r="AO13" i="75"/>
  <c r="AP13" i="75"/>
  <c r="G14" i="75"/>
  <c r="N14" i="75" s="1"/>
  <c r="U14" i="75" s="1"/>
  <c r="AG14" i="75" s="1"/>
  <c r="E15" i="5" s="1"/>
  <c r="H14" i="75"/>
  <c r="I14" i="75"/>
  <c r="K14" i="75"/>
  <c r="L14" i="75"/>
  <c r="R14" i="75" s="1"/>
  <c r="M14" i="75"/>
  <c r="S14" i="75" s="1"/>
  <c r="O14" i="75"/>
  <c r="V14" i="75" s="1"/>
  <c r="P14" i="75"/>
  <c r="W14" i="75" s="1"/>
  <c r="Q14" i="75"/>
  <c r="Y14" i="75" s="1"/>
  <c r="AI14" i="75"/>
  <c r="AL14" i="75"/>
  <c r="AM14" i="75"/>
  <c r="AO14" i="75"/>
  <c r="AP14" i="75"/>
  <c r="G15" i="75"/>
  <c r="N15" i="75" s="1"/>
  <c r="U15" i="75" s="1"/>
  <c r="AG15" i="75" s="1"/>
  <c r="E16" i="5" s="1"/>
  <c r="H15" i="75"/>
  <c r="I15" i="75"/>
  <c r="K15" i="75"/>
  <c r="L15" i="75"/>
  <c r="R15" i="75" s="1"/>
  <c r="M15" i="75"/>
  <c r="S15" i="75" s="1"/>
  <c r="O15" i="75"/>
  <c r="V15" i="75" s="1"/>
  <c r="P15" i="75"/>
  <c r="W15" i="75" s="1"/>
  <c r="Q15" i="75"/>
  <c r="Y15" i="75" s="1"/>
  <c r="AI15" i="75"/>
  <c r="AL15" i="75"/>
  <c r="AM15" i="75"/>
  <c r="AO15" i="75"/>
  <c r="AP15" i="75"/>
  <c r="G16" i="75"/>
  <c r="H16" i="75"/>
  <c r="I16" i="75"/>
  <c r="K16" i="75"/>
  <c r="L16" i="75"/>
  <c r="R16" i="75" s="1"/>
  <c r="M16" i="75"/>
  <c r="S16" i="75" s="1"/>
  <c r="O16" i="75"/>
  <c r="P16" i="75"/>
  <c r="Q16" i="75"/>
  <c r="Y16" i="75" s="1"/>
  <c r="AI16" i="75"/>
  <c r="AL16" i="75"/>
  <c r="AM16" i="75"/>
  <c r="AO16" i="75"/>
  <c r="AP16" i="75"/>
  <c r="G17" i="75"/>
  <c r="N17" i="75" s="1"/>
  <c r="U17" i="75" s="1"/>
  <c r="AG17" i="75" s="1"/>
  <c r="E18" i="5" s="1"/>
  <c r="H17" i="75"/>
  <c r="I17" i="75"/>
  <c r="K17" i="75"/>
  <c r="M17" i="75"/>
  <c r="S17" i="75" s="1"/>
  <c r="O17" i="75"/>
  <c r="V17" i="75" s="1"/>
  <c r="P17" i="75"/>
  <c r="W17" i="75" s="1"/>
  <c r="Q17" i="75"/>
  <c r="Y17" i="75" s="1"/>
  <c r="AI17" i="75"/>
  <c r="AL17" i="75"/>
  <c r="AM17" i="75"/>
  <c r="AO17" i="75"/>
  <c r="AP17" i="75"/>
  <c r="G18" i="75"/>
  <c r="N18" i="75" s="1"/>
  <c r="U18" i="75" s="1"/>
  <c r="AG18" i="75" s="1"/>
  <c r="E19" i="5" s="1"/>
  <c r="H18" i="75"/>
  <c r="I18" i="75"/>
  <c r="K18" i="75"/>
  <c r="L18" i="75"/>
  <c r="R18" i="75" s="1"/>
  <c r="M18" i="75"/>
  <c r="S18" i="75" s="1"/>
  <c r="O18" i="75"/>
  <c r="V18" i="75" s="1"/>
  <c r="P18" i="75"/>
  <c r="W18" i="75" s="1"/>
  <c r="Q18" i="75"/>
  <c r="Y18" i="75" s="1"/>
  <c r="AI18" i="75"/>
  <c r="AL18" i="75"/>
  <c r="AM18" i="75"/>
  <c r="AO18" i="75"/>
  <c r="AP18" i="75"/>
  <c r="E20" i="5"/>
  <c r="G29" i="75"/>
  <c r="N29" i="75" s="1"/>
  <c r="U29" i="75" s="1"/>
  <c r="AG29" i="75" s="1"/>
  <c r="E30" i="5" s="1"/>
  <c r="H29" i="75"/>
  <c r="I29" i="75"/>
  <c r="K29" i="75"/>
  <c r="L29" i="75"/>
  <c r="R29" i="75" s="1"/>
  <c r="M29" i="75"/>
  <c r="S29" i="75" s="1"/>
  <c r="O29" i="75"/>
  <c r="V29" i="75" s="1"/>
  <c r="P29" i="75"/>
  <c r="W29" i="75" s="1"/>
  <c r="Q29" i="75"/>
  <c r="Y29" i="75" s="1"/>
  <c r="AI29" i="75"/>
  <c r="AL29" i="75"/>
  <c r="AM29" i="75"/>
  <c r="AO29" i="75"/>
  <c r="AP29" i="75"/>
  <c r="G30" i="75"/>
  <c r="N30" i="75" s="1"/>
  <c r="U30" i="75" s="1"/>
  <c r="AG30" i="75" s="1"/>
  <c r="E31" i="5" s="1"/>
  <c r="H30" i="75"/>
  <c r="I30" i="75"/>
  <c r="K30" i="75"/>
  <c r="L30" i="75"/>
  <c r="R30" i="75" s="1"/>
  <c r="M30" i="75"/>
  <c r="S30" i="75" s="1"/>
  <c r="O30" i="75"/>
  <c r="V30" i="75" s="1"/>
  <c r="P30" i="75"/>
  <c r="W30" i="75" s="1"/>
  <c r="Q30" i="75"/>
  <c r="Y30" i="75" s="1"/>
  <c r="AI30" i="75"/>
  <c r="AL30" i="75"/>
  <c r="AM30" i="75"/>
  <c r="AO30" i="75"/>
  <c r="AP30" i="75"/>
  <c r="G31" i="75"/>
  <c r="N31" i="75" s="1"/>
  <c r="U31" i="75" s="1"/>
  <c r="AG31" i="75" s="1"/>
  <c r="E32" i="5" s="1"/>
  <c r="H31" i="75"/>
  <c r="I31" i="75"/>
  <c r="K31" i="75"/>
  <c r="L31" i="75"/>
  <c r="R31" i="75" s="1"/>
  <c r="M31" i="75"/>
  <c r="S31" i="75" s="1"/>
  <c r="O31" i="75"/>
  <c r="V31" i="75" s="1"/>
  <c r="P31" i="75"/>
  <c r="W31" i="75" s="1"/>
  <c r="Q31" i="75"/>
  <c r="Y31" i="75" s="1"/>
  <c r="AI31" i="75"/>
  <c r="AL31" i="75"/>
  <c r="AM31" i="75"/>
  <c r="AO31" i="75"/>
  <c r="AP31" i="75"/>
  <c r="G32" i="75"/>
  <c r="N32" i="75" s="1"/>
  <c r="U32" i="75" s="1"/>
  <c r="AG32" i="75" s="1"/>
  <c r="E33" i="5" s="1"/>
  <c r="H32" i="75"/>
  <c r="I32" i="75"/>
  <c r="K32" i="75"/>
  <c r="L32" i="75"/>
  <c r="R32" i="75" s="1"/>
  <c r="M32" i="75"/>
  <c r="S32" i="75" s="1"/>
  <c r="O32" i="75"/>
  <c r="V32" i="75" s="1"/>
  <c r="P32" i="75"/>
  <c r="W32" i="75" s="1"/>
  <c r="Q32" i="75"/>
  <c r="Y32" i="75" s="1"/>
  <c r="AI32" i="75"/>
  <c r="AL32" i="75"/>
  <c r="AM32" i="75"/>
  <c r="AO32" i="75"/>
  <c r="AP32" i="75"/>
  <c r="G33" i="75"/>
  <c r="N33" i="75" s="1"/>
  <c r="U33" i="75" s="1"/>
  <c r="AG33" i="75" s="1"/>
  <c r="E34" i="5" s="1"/>
  <c r="H33" i="75"/>
  <c r="I33" i="75"/>
  <c r="K33" i="75"/>
  <c r="L33" i="75"/>
  <c r="R33" i="75" s="1"/>
  <c r="M33" i="75"/>
  <c r="S33" i="75" s="1"/>
  <c r="O33" i="75"/>
  <c r="V33" i="75" s="1"/>
  <c r="P33" i="75"/>
  <c r="W33" i="75" s="1"/>
  <c r="Q33" i="75"/>
  <c r="Y33" i="75" s="1"/>
  <c r="AI33" i="75"/>
  <c r="AL33" i="75"/>
  <c r="AM33" i="75"/>
  <c r="AO33" i="75"/>
  <c r="AP33" i="75"/>
  <c r="G34" i="75"/>
  <c r="N34" i="75" s="1"/>
  <c r="U34" i="75" s="1"/>
  <c r="AG34" i="75" s="1"/>
  <c r="E35" i="5" s="1"/>
  <c r="H34" i="75"/>
  <c r="I34" i="75"/>
  <c r="K34" i="75"/>
  <c r="AE34" i="75" s="1"/>
  <c r="L34" i="75"/>
  <c r="R34" i="75" s="1"/>
  <c r="M34" i="75"/>
  <c r="S34" i="75" s="1"/>
  <c r="O34" i="75"/>
  <c r="V34" i="75" s="1"/>
  <c r="P34" i="75"/>
  <c r="W34" i="75" s="1"/>
  <c r="Q34" i="75"/>
  <c r="Y34" i="75" s="1"/>
  <c r="AI34" i="75"/>
  <c r="AL34" i="75"/>
  <c r="AM34" i="75"/>
  <c r="AO34" i="75"/>
  <c r="AP34" i="75"/>
  <c r="G35" i="75"/>
  <c r="N35" i="75" s="1"/>
  <c r="U35" i="75" s="1"/>
  <c r="AG35" i="75" s="1"/>
  <c r="E36" i="5" s="1"/>
  <c r="H35" i="75"/>
  <c r="I35" i="75"/>
  <c r="K35" i="75"/>
  <c r="L35" i="75"/>
  <c r="R35" i="75" s="1"/>
  <c r="M35" i="75"/>
  <c r="S35" i="75" s="1"/>
  <c r="O35" i="75"/>
  <c r="V35" i="75" s="1"/>
  <c r="P35" i="75"/>
  <c r="W35" i="75" s="1"/>
  <c r="Q35" i="75"/>
  <c r="Y35" i="75" s="1"/>
  <c r="AI35" i="75"/>
  <c r="AL35" i="75"/>
  <c r="AM35" i="75"/>
  <c r="AO35" i="75"/>
  <c r="AP35" i="75"/>
  <c r="G36" i="75"/>
  <c r="N36" i="75" s="1"/>
  <c r="U36" i="75" s="1"/>
  <c r="AG36" i="75" s="1"/>
  <c r="E37" i="5" s="1"/>
  <c r="H36" i="75"/>
  <c r="I36" i="75"/>
  <c r="K36" i="75"/>
  <c r="L36" i="75"/>
  <c r="R36" i="75" s="1"/>
  <c r="M36" i="75"/>
  <c r="S36" i="75" s="1"/>
  <c r="O36" i="75"/>
  <c r="V36" i="75" s="1"/>
  <c r="P36" i="75"/>
  <c r="W36" i="75" s="1"/>
  <c r="Q36" i="75"/>
  <c r="Y36" i="75" s="1"/>
  <c r="AI36" i="75"/>
  <c r="AL36" i="75"/>
  <c r="AM36" i="75"/>
  <c r="AO36" i="75"/>
  <c r="AP36" i="75"/>
  <c r="G37" i="75"/>
  <c r="N37" i="75" s="1"/>
  <c r="U37" i="75" s="1"/>
  <c r="AG37" i="75" s="1"/>
  <c r="E38" i="5" s="1"/>
  <c r="H37" i="75"/>
  <c r="I37" i="75"/>
  <c r="K37" i="75"/>
  <c r="L37" i="75"/>
  <c r="R37" i="75" s="1"/>
  <c r="M37" i="75"/>
  <c r="S37" i="75" s="1"/>
  <c r="O37" i="75"/>
  <c r="V37" i="75" s="1"/>
  <c r="P37" i="75"/>
  <c r="W37" i="75" s="1"/>
  <c r="Q37" i="75"/>
  <c r="Y37" i="75" s="1"/>
  <c r="AI37" i="75"/>
  <c r="AL37" i="75"/>
  <c r="AM37" i="75"/>
  <c r="AO37" i="75"/>
  <c r="AP37" i="75"/>
  <c r="G38" i="75"/>
  <c r="N38" i="75" s="1"/>
  <c r="U38" i="75" s="1"/>
  <c r="AG38" i="75" s="1"/>
  <c r="E39" i="5" s="1"/>
  <c r="H38" i="75"/>
  <c r="I38" i="75"/>
  <c r="K38" i="75"/>
  <c r="L38" i="75"/>
  <c r="R38" i="75" s="1"/>
  <c r="M38" i="75"/>
  <c r="S38" i="75" s="1"/>
  <c r="O38" i="75"/>
  <c r="V38" i="75" s="1"/>
  <c r="P38" i="75"/>
  <c r="W38" i="75" s="1"/>
  <c r="Q38" i="75"/>
  <c r="Y38" i="75" s="1"/>
  <c r="AI38" i="75"/>
  <c r="AL38" i="75"/>
  <c r="AM38" i="75"/>
  <c r="AO38" i="75"/>
  <c r="AP38" i="75"/>
  <c r="G39" i="75"/>
  <c r="N39" i="75" s="1"/>
  <c r="U39" i="75" s="1"/>
  <c r="AG39" i="75" s="1"/>
  <c r="E40" i="5" s="1"/>
  <c r="H39" i="75"/>
  <c r="I39" i="75"/>
  <c r="K39" i="75"/>
  <c r="L39" i="75"/>
  <c r="R39" i="75" s="1"/>
  <c r="M39" i="75"/>
  <c r="S39" i="75" s="1"/>
  <c r="O39" i="75"/>
  <c r="V39" i="75" s="1"/>
  <c r="P39" i="75"/>
  <c r="W39" i="75" s="1"/>
  <c r="Q39" i="75"/>
  <c r="Y39" i="75" s="1"/>
  <c r="AI39" i="75"/>
  <c r="AL39" i="75"/>
  <c r="AM39" i="75"/>
  <c r="AO39" i="75"/>
  <c r="AP39" i="75"/>
  <c r="G40" i="75"/>
  <c r="N40" i="75" s="1"/>
  <c r="U40" i="75" s="1"/>
  <c r="AG40" i="75" s="1"/>
  <c r="E41" i="5" s="1"/>
  <c r="H40" i="75"/>
  <c r="I40" i="75"/>
  <c r="K40" i="75"/>
  <c r="L40" i="75"/>
  <c r="R40" i="75" s="1"/>
  <c r="M40" i="75"/>
  <c r="S40" i="75" s="1"/>
  <c r="O40" i="75"/>
  <c r="V40" i="75" s="1"/>
  <c r="P40" i="75"/>
  <c r="W40" i="75" s="1"/>
  <c r="Q40" i="75"/>
  <c r="Y40" i="75" s="1"/>
  <c r="AI40" i="75"/>
  <c r="AL40" i="75"/>
  <c r="AM40" i="75"/>
  <c r="AO40" i="75"/>
  <c r="AP40" i="75"/>
  <c r="G41" i="75"/>
  <c r="N41" i="75" s="1"/>
  <c r="U41" i="75" s="1"/>
  <c r="AG41" i="75" s="1"/>
  <c r="E42" i="5" s="1"/>
  <c r="H41" i="75"/>
  <c r="I41" i="75"/>
  <c r="K41" i="75"/>
  <c r="L41" i="75"/>
  <c r="R41" i="75" s="1"/>
  <c r="M41" i="75"/>
  <c r="S41" i="75" s="1"/>
  <c r="O41" i="75"/>
  <c r="V41" i="75" s="1"/>
  <c r="P41" i="75"/>
  <c r="W41" i="75" s="1"/>
  <c r="Q41" i="75"/>
  <c r="Y41" i="75" s="1"/>
  <c r="AI41" i="75"/>
  <c r="AL41" i="75"/>
  <c r="AM41" i="75"/>
  <c r="AO41" i="75"/>
  <c r="AP41" i="75"/>
  <c r="G42" i="75"/>
  <c r="N42" i="75" s="1"/>
  <c r="U42" i="75" s="1"/>
  <c r="AG42" i="75" s="1"/>
  <c r="E43" i="5" s="1"/>
  <c r="H42" i="75"/>
  <c r="I42" i="75"/>
  <c r="K42" i="75"/>
  <c r="L42" i="75"/>
  <c r="R42" i="75" s="1"/>
  <c r="M42" i="75"/>
  <c r="S42" i="75" s="1"/>
  <c r="O42" i="75"/>
  <c r="V42" i="75" s="1"/>
  <c r="P42" i="75"/>
  <c r="W42" i="75" s="1"/>
  <c r="Q42" i="75"/>
  <c r="Y42" i="75" s="1"/>
  <c r="AI42" i="75"/>
  <c r="AL42" i="75"/>
  <c r="AM42" i="75"/>
  <c r="AO42" i="75"/>
  <c r="AP42" i="75"/>
  <c r="G43" i="75"/>
  <c r="N43" i="75" s="1"/>
  <c r="U43" i="75" s="1"/>
  <c r="AG43" i="75" s="1"/>
  <c r="E44" i="5" s="1"/>
  <c r="H43" i="75"/>
  <c r="I43" i="75"/>
  <c r="K43" i="75"/>
  <c r="L43" i="75"/>
  <c r="R43" i="75" s="1"/>
  <c r="M43" i="75"/>
  <c r="S43" i="75" s="1"/>
  <c r="O43" i="75"/>
  <c r="V43" i="75" s="1"/>
  <c r="P43" i="75"/>
  <c r="W43" i="75" s="1"/>
  <c r="Q43" i="75"/>
  <c r="Y43" i="75" s="1"/>
  <c r="AI43" i="75"/>
  <c r="AL43" i="75"/>
  <c r="AM43" i="75"/>
  <c r="AO43" i="75"/>
  <c r="AP43" i="75"/>
  <c r="G44" i="75"/>
  <c r="N44" i="75" s="1"/>
  <c r="U44" i="75" s="1"/>
  <c r="AG44" i="75" s="1"/>
  <c r="E45" i="5" s="1"/>
  <c r="H44" i="75"/>
  <c r="I44" i="75"/>
  <c r="K44" i="75"/>
  <c r="L44" i="75"/>
  <c r="R44" i="75" s="1"/>
  <c r="M44" i="75"/>
  <c r="S44" i="75" s="1"/>
  <c r="O44" i="75"/>
  <c r="V44" i="75" s="1"/>
  <c r="P44" i="75"/>
  <c r="W44" i="75" s="1"/>
  <c r="Q44" i="75"/>
  <c r="Y44" i="75" s="1"/>
  <c r="AI44" i="75"/>
  <c r="AL44" i="75"/>
  <c r="AM44" i="75"/>
  <c r="AO44" i="75"/>
  <c r="AP44" i="75"/>
  <c r="G45" i="75"/>
  <c r="N45" i="75" s="1"/>
  <c r="U45" i="75" s="1"/>
  <c r="AG45" i="75" s="1"/>
  <c r="E46" i="5" s="1"/>
  <c r="H45" i="75"/>
  <c r="I45" i="75"/>
  <c r="K45" i="75"/>
  <c r="L45" i="75"/>
  <c r="R45" i="75" s="1"/>
  <c r="M45" i="75"/>
  <c r="S45" i="75" s="1"/>
  <c r="O45" i="75"/>
  <c r="V45" i="75" s="1"/>
  <c r="P45" i="75"/>
  <c r="W45" i="75" s="1"/>
  <c r="Q45" i="75"/>
  <c r="Y45" i="75" s="1"/>
  <c r="AI45" i="75"/>
  <c r="AL45" i="75"/>
  <c r="AM45" i="75"/>
  <c r="AO45" i="75"/>
  <c r="AP45" i="75"/>
  <c r="G46" i="75"/>
  <c r="N46" i="75" s="1"/>
  <c r="U46" i="75" s="1"/>
  <c r="AG46" i="75" s="1"/>
  <c r="E47" i="5" s="1"/>
  <c r="H46" i="75"/>
  <c r="I46" i="75"/>
  <c r="K46" i="75"/>
  <c r="L46" i="75"/>
  <c r="R46" i="75" s="1"/>
  <c r="M46" i="75"/>
  <c r="S46" i="75" s="1"/>
  <c r="O46" i="75"/>
  <c r="V46" i="75" s="1"/>
  <c r="P46" i="75"/>
  <c r="W46" i="75" s="1"/>
  <c r="Q46" i="75"/>
  <c r="Y46" i="75" s="1"/>
  <c r="AI46" i="75"/>
  <c r="AL46" i="75"/>
  <c r="AM46" i="75"/>
  <c r="AO46" i="75"/>
  <c r="AP46" i="75"/>
  <c r="G47" i="75"/>
  <c r="N47" i="75" s="1"/>
  <c r="U47" i="75" s="1"/>
  <c r="AG47" i="75" s="1"/>
  <c r="E48" i="5" s="1"/>
  <c r="H47" i="75"/>
  <c r="I47" i="75"/>
  <c r="K47" i="75"/>
  <c r="L47" i="75"/>
  <c r="R47" i="75" s="1"/>
  <c r="M47" i="75"/>
  <c r="S47" i="75" s="1"/>
  <c r="O47" i="75"/>
  <c r="V47" i="75" s="1"/>
  <c r="P47" i="75"/>
  <c r="W47" i="75" s="1"/>
  <c r="Q47" i="75"/>
  <c r="Y47" i="75" s="1"/>
  <c r="AI47" i="75"/>
  <c r="AL47" i="75"/>
  <c r="AM47" i="75"/>
  <c r="AO47" i="75"/>
  <c r="AP47" i="75"/>
  <c r="G48" i="75"/>
  <c r="N48" i="75" s="1"/>
  <c r="U48" i="75" s="1"/>
  <c r="AG48" i="75" s="1"/>
  <c r="E49" i="5" s="1"/>
  <c r="H48" i="75"/>
  <c r="I48" i="75"/>
  <c r="K48" i="75"/>
  <c r="L48" i="75"/>
  <c r="R48" i="75" s="1"/>
  <c r="M48" i="75"/>
  <c r="S48" i="75" s="1"/>
  <c r="O48" i="75"/>
  <c r="V48" i="75" s="1"/>
  <c r="P48" i="75"/>
  <c r="W48" i="75" s="1"/>
  <c r="Q48" i="75"/>
  <c r="Y48" i="75" s="1"/>
  <c r="AI48" i="75"/>
  <c r="AL48" i="75"/>
  <c r="AM48" i="75"/>
  <c r="AO48" i="75"/>
  <c r="AP48" i="75"/>
  <c r="G49" i="75"/>
  <c r="N49" i="75" s="1"/>
  <c r="U49" i="75" s="1"/>
  <c r="AG49" i="75" s="1"/>
  <c r="E50" i="5" s="1"/>
  <c r="H49" i="75"/>
  <c r="I49" i="75"/>
  <c r="K49" i="75"/>
  <c r="L49" i="75"/>
  <c r="R49" i="75" s="1"/>
  <c r="M49" i="75"/>
  <c r="S49" i="75" s="1"/>
  <c r="O49" i="75"/>
  <c r="V49" i="75" s="1"/>
  <c r="P49" i="75"/>
  <c r="W49" i="75" s="1"/>
  <c r="Q49" i="75"/>
  <c r="Y49" i="75" s="1"/>
  <c r="AI49" i="75"/>
  <c r="AL49" i="75"/>
  <c r="AM49" i="75"/>
  <c r="AO49" i="75"/>
  <c r="AP49" i="75"/>
  <c r="G50" i="75"/>
  <c r="N50" i="75" s="1"/>
  <c r="U50" i="75" s="1"/>
  <c r="AG50" i="75" s="1"/>
  <c r="E51" i="5" s="1"/>
  <c r="H50" i="75"/>
  <c r="I50" i="75"/>
  <c r="K50" i="75"/>
  <c r="L50" i="75"/>
  <c r="R50" i="75" s="1"/>
  <c r="M50" i="75"/>
  <c r="S50" i="75" s="1"/>
  <c r="O50" i="75"/>
  <c r="V50" i="75" s="1"/>
  <c r="P50" i="75"/>
  <c r="W50" i="75" s="1"/>
  <c r="Q50" i="75"/>
  <c r="Y50" i="75" s="1"/>
  <c r="AI50" i="75"/>
  <c r="AL50" i="75"/>
  <c r="AM50" i="75"/>
  <c r="AO50" i="75"/>
  <c r="AP50" i="75"/>
  <c r="G51" i="75"/>
  <c r="N51" i="75" s="1"/>
  <c r="U51" i="75" s="1"/>
  <c r="AG51" i="75" s="1"/>
  <c r="E52" i="5" s="1"/>
  <c r="H51" i="75"/>
  <c r="I51" i="75"/>
  <c r="K51" i="75"/>
  <c r="L51" i="75"/>
  <c r="R51" i="75" s="1"/>
  <c r="M51" i="75"/>
  <c r="S51" i="75" s="1"/>
  <c r="O51" i="75"/>
  <c r="V51" i="75" s="1"/>
  <c r="P51" i="75"/>
  <c r="W51" i="75" s="1"/>
  <c r="Q51" i="75"/>
  <c r="Y51" i="75" s="1"/>
  <c r="AI51" i="75"/>
  <c r="AL51" i="75"/>
  <c r="AM51" i="75"/>
  <c r="AO51" i="75"/>
  <c r="AP51" i="75"/>
  <c r="G52" i="75"/>
  <c r="N52" i="75" s="1"/>
  <c r="U52" i="75" s="1"/>
  <c r="AG52" i="75" s="1"/>
  <c r="E53" i="5" s="1"/>
  <c r="H52" i="75"/>
  <c r="I52" i="75"/>
  <c r="K52" i="75"/>
  <c r="L52" i="75"/>
  <c r="R52" i="75" s="1"/>
  <c r="M52" i="75"/>
  <c r="S52" i="75" s="1"/>
  <c r="O52" i="75"/>
  <c r="V52" i="75" s="1"/>
  <c r="P52" i="75"/>
  <c r="W52" i="75" s="1"/>
  <c r="Q52" i="75"/>
  <c r="Y52" i="75" s="1"/>
  <c r="AI52" i="75"/>
  <c r="AL52" i="75"/>
  <c r="AM52" i="75"/>
  <c r="AO52" i="75"/>
  <c r="AP52" i="75"/>
  <c r="G53" i="75"/>
  <c r="N53" i="75" s="1"/>
  <c r="U53" i="75" s="1"/>
  <c r="AG53" i="75" s="1"/>
  <c r="E54" i="5" s="1"/>
  <c r="H53" i="75"/>
  <c r="I53" i="75"/>
  <c r="K53" i="75"/>
  <c r="L53" i="75"/>
  <c r="R53" i="75" s="1"/>
  <c r="M53" i="75"/>
  <c r="S53" i="75" s="1"/>
  <c r="O53" i="75"/>
  <c r="V53" i="75" s="1"/>
  <c r="P53" i="75"/>
  <c r="W53" i="75" s="1"/>
  <c r="Q53" i="75"/>
  <c r="Y53" i="75" s="1"/>
  <c r="AI53" i="75"/>
  <c r="AL53" i="75"/>
  <c r="AM53" i="75"/>
  <c r="AO53" i="75"/>
  <c r="AP53" i="75"/>
  <c r="D3" i="3"/>
  <c r="F3" i="3"/>
  <c r="H3" i="3"/>
  <c r="I3" i="3" s="1"/>
  <c r="J3" i="3"/>
  <c r="L3" i="3"/>
  <c r="O3" i="3"/>
  <c r="P3" i="3"/>
  <c r="S3" i="3"/>
  <c r="T3" i="3" s="1"/>
  <c r="W3" i="3"/>
  <c r="X3" i="3"/>
  <c r="AC3" i="3"/>
  <c r="AD3" i="3" s="1"/>
  <c r="S4" i="5" s="1"/>
  <c r="AE3" i="3"/>
  <c r="AF3" i="3" s="1"/>
  <c r="T4" i="5" s="1"/>
  <c r="AG3" i="3"/>
  <c r="AH3" i="3"/>
  <c r="AI3" i="3"/>
  <c r="AJ3" i="3" s="1"/>
  <c r="D4" i="3"/>
  <c r="F4" i="3"/>
  <c r="H4" i="3"/>
  <c r="I4" i="3" s="1"/>
  <c r="J4" i="3"/>
  <c r="L4" i="3"/>
  <c r="O4" i="3"/>
  <c r="P4" i="3"/>
  <c r="S4" i="3"/>
  <c r="T4" i="3" s="1"/>
  <c r="W4" i="3"/>
  <c r="X4" i="3"/>
  <c r="AC4" i="3"/>
  <c r="AD4" i="3" s="1"/>
  <c r="S5" i="5" s="1"/>
  <c r="AE4" i="3"/>
  <c r="AF4" i="3" s="1"/>
  <c r="T5" i="5" s="1"/>
  <c r="AG4" i="3"/>
  <c r="AH4" i="3"/>
  <c r="AI4" i="3"/>
  <c r="AJ4" i="3" s="1"/>
  <c r="D5" i="3"/>
  <c r="F5" i="3"/>
  <c r="H5" i="3"/>
  <c r="I5" i="3" s="1"/>
  <c r="J5" i="3"/>
  <c r="L5" i="3"/>
  <c r="O5" i="3"/>
  <c r="P5" i="3"/>
  <c r="S5" i="3"/>
  <c r="T5" i="3" s="1"/>
  <c r="W5" i="3"/>
  <c r="X5" i="3"/>
  <c r="AC5" i="3"/>
  <c r="AD5" i="3" s="1"/>
  <c r="S6" i="5" s="1"/>
  <c r="AE5" i="3"/>
  <c r="AF5" i="3" s="1"/>
  <c r="T6" i="5" s="1"/>
  <c r="AG5" i="3"/>
  <c r="AH5" i="3"/>
  <c r="AI5" i="3"/>
  <c r="AJ5" i="3" s="1"/>
  <c r="D6" i="3"/>
  <c r="F6" i="3"/>
  <c r="H6" i="3"/>
  <c r="I6" i="3" s="1"/>
  <c r="J6" i="3"/>
  <c r="O6" i="3"/>
  <c r="P6" i="3"/>
  <c r="S6" i="3"/>
  <c r="T6" i="3" s="1"/>
  <c r="W6" i="3"/>
  <c r="X6" i="3"/>
  <c r="AC6" i="3"/>
  <c r="AD6" i="3" s="1"/>
  <c r="S7" i="5" s="1"/>
  <c r="AE6" i="3"/>
  <c r="AF6" i="3" s="1"/>
  <c r="T7" i="5" s="1"/>
  <c r="AG6" i="3"/>
  <c r="AH6" i="3"/>
  <c r="AI6" i="3"/>
  <c r="AJ6" i="3" s="1"/>
  <c r="D8" i="3"/>
  <c r="F8" i="3"/>
  <c r="H8" i="3"/>
  <c r="I8" i="3" s="1"/>
  <c r="J8" i="3"/>
  <c r="L8" i="3"/>
  <c r="O8" i="3"/>
  <c r="P8" i="3"/>
  <c r="S8" i="3"/>
  <c r="T8" i="3" s="1"/>
  <c r="W8" i="3"/>
  <c r="X8" i="3"/>
  <c r="AC8" i="3"/>
  <c r="AD8" i="3" s="1"/>
  <c r="S9" i="5" s="1"/>
  <c r="AE8" i="3"/>
  <c r="AF8" i="3" s="1"/>
  <c r="T9" i="5" s="1"/>
  <c r="AG8" i="3"/>
  <c r="AH8" i="3"/>
  <c r="AI8" i="3"/>
  <c r="AJ8" i="3" s="1"/>
  <c r="D9" i="3"/>
  <c r="F9" i="3"/>
  <c r="H9" i="3"/>
  <c r="I9" i="3" s="1"/>
  <c r="J9" i="3"/>
  <c r="L9" i="3"/>
  <c r="O9" i="3"/>
  <c r="P9" i="3"/>
  <c r="S9" i="3"/>
  <c r="T9" i="3" s="1"/>
  <c r="W9" i="3"/>
  <c r="X9" i="3"/>
  <c r="AC9" i="3"/>
  <c r="AD9" i="3" s="1"/>
  <c r="AE9" i="3"/>
  <c r="AF9" i="3" s="1"/>
  <c r="T10" i="5" s="1"/>
  <c r="AG9" i="3"/>
  <c r="AH9" i="3"/>
  <c r="AI9" i="3"/>
  <c r="AJ9" i="3" s="1"/>
  <c r="D10" i="3"/>
  <c r="F10" i="3"/>
  <c r="H10" i="3"/>
  <c r="I10" i="3" s="1"/>
  <c r="J10" i="3"/>
  <c r="L10" i="3"/>
  <c r="O10" i="3"/>
  <c r="P10" i="3"/>
  <c r="S10" i="3"/>
  <c r="T10" i="3" s="1"/>
  <c r="W10" i="3"/>
  <c r="X10" i="3"/>
  <c r="AC10" i="3"/>
  <c r="AD10" i="3" s="1"/>
  <c r="AE10" i="3"/>
  <c r="AF10" i="3" s="1"/>
  <c r="T11" i="5" s="1"/>
  <c r="AG10" i="3"/>
  <c r="AH10" i="3"/>
  <c r="AI10" i="3"/>
  <c r="AJ10" i="3" s="1"/>
  <c r="D11" i="3"/>
  <c r="F11" i="3"/>
  <c r="H11" i="3"/>
  <c r="I11" i="3" s="1"/>
  <c r="J11" i="3"/>
  <c r="L11" i="3"/>
  <c r="O11" i="3"/>
  <c r="P11" i="3"/>
  <c r="S11" i="3"/>
  <c r="T11" i="3" s="1"/>
  <c r="W11" i="3"/>
  <c r="X11" i="3"/>
  <c r="AC11" i="3"/>
  <c r="AD11" i="3" s="1"/>
  <c r="S12" i="5" s="1"/>
  <c r="AE11" i="3"/>
  <c r="AF11" i="3" s="1"/>
  <c r="T12" i="5" s="1"/>
  <c r="AG11" i="3"/>
  <c r="AH11" i="3"/>
  <c r="AI11" i="3"/>
  <c r="AJ11" i="3" s="1"/>
  <c r="D12" i="3"/>
  <c r="F12" i="3"/>
  <c r="H12" i="3"/>
  <c r="I12" i="3" s="1"/>
  <c r="J12" i="3"/>
  <c r="L12" i="3"/>
  <c r="O12" i="3"/>
  <c r="P12" i="3"/>
  <c r="S12" i="3"/>
  <c r="T12" i="3" s="1"/>
  <c r="W12" i="3"/>
  <c r="X12" i="3"/>
  <c r="AC12" i="3"/>
  <c r="AD12" i="3" s="1"/>
  <c r="S13" i="5" s="1"/>
  <c r="AE12" i="3"/>
  <c r="AF12" i="3" s="1"/>
  <c r="T13" i="5" s="1"/>
  <c r="AG12" i="3"/>
  <c r="AH12" i="3"/>
  <c r="AI12" i="3"/>
  <c r="AJ12" i="3" s="1"/>
  <c r="D13" i="3"/>
  <c r="F13" i="3"/>
  <c r="H13" i="3"/>
  <c r="I13" i="3" s="1"/>
  <c r="J13" i="3"/>
  <c r="L13" i="3"/>
  <c r="O13" i="3"/>
  <c r="P13" i="3"/>
  <c r="S13" i="3"/>
  <c r="T13" i="3" s="1"/>
  <c r="W13" i="3"/>
  <c r="X13" i="3"/>
  <c r="AC13" i="3"/>
  <c r="AD13" i="3" s="1"/>
  <c r="S14" i="5" s="1"/>
  <c r="AE13" i="3"/>
  <c r="AF13" i="3" s="1"/>
  <c r="T14" i="5" s="1"/>
  <c r="AG13" i="3"/>
  <c r="AH13" i="3"/>
  <c r="AI13" i="3"/>
  <c r="AJ13" i="3" s="1"/>
  <c r="D14" i="3"/>
  <c r="F14" i="3"/>
  <c r="H14" i="3"/>
  <c r="I14" i="3" s="1"/>
  <c r="J14" i="3"/>
  <c r="L14" i="3"/>
  <c r="O14" i="3"/>
  <c r="P14" i="3"/>
  <c r="S14" i="3"/>
  <c r="T14" i="3" s="1"/>
  <c r="W14" i="3"/>
  <c r="X14" i="3"/>
  <c r="AC14" i="3"/>
  <c r="AD14" i="3" s="1"/>
  <c r="S15" i="5" s="1"/>
  <c r="AE14" i="3"/>
  <c r="AF14" i="3" s="1"/>
  <c r="T15" i="5" s="1"/>
  <c r="AG14" i="3"/>
  <c r="AH14" i="3"/>
  <c r="AI14" i="3"/>
  <c r="AJ14" i="3" s="1"/>
  <c r="D15" i="3"/>
  <c r="F15" i="3"/>
  <c r="H15" i="3"/>
  <c r="I15" i="3" s="1"/>
  <c r="J15" i="3"/>
  <c r="L15" i="3"/>
  <c r="O15" i="3"/>
  <c r="P15" i="3"/>
  <c r="S15" i="3"/>
  <c r="T15" i="3" s="1"/>
  <c r="W15" i="3"/>
  <c r="X15" i="3"/>
  <c r="AC15" i="3"/>
  <c r="AD15" i="3" s="1"/>
  <c r="S16" i="5" s="1"/>
  <c r="AE15" i="3"/>
  <c r="AF15" i="3" s="1"/>
  <c r="T16" i="5" s="1"/>
  <c r="AG15" i="3"/>
  <c r="AH15" i="3"/>
  <c r="AI15" i="3"/>
  <c r="AJ15" i="3" s="1"/>
  <c r="D16" i="3"/>
  <c r="F16" i="3"/>
  <c r="H16" i="3"/>
  <c r="I16" i="3" s="1"/>
  <c r="J16" i="3"/>
  <c r="L16" i="3"/>
  <c r="O16" i="3"/>
  <c r="P16" i="3"/>
  <c r="S16" i="3"/>
  <c r="T16" i="3" s="1"/>
  <c r="W16" i="3"/>
  <c r="X16" i="3"/>
  <c r="AC16" i="3"/>
  <c r="AD16" i="3" s="1"/>
  <c r="S17" i="5" s="1"/>
  <c r="AE16" i="3"/>
  <c r="AF16" i="3" s="1"/>
  <c r="T17" i="5" s="1"/>
  <c r="AG16" i="3"/>
  <c r="AH16" i="3"/>
  <c r="AI16" i="3"/>
  <c r="AJ16" i="3" s="1"/>
  <c r="D17" i="3"/>
  <c r="F17" i="3"/>
  <c r="H17" i="3"/>
  <c r="I17" i="3" s="1"/>
  <c r="J17" i="3"/>
  <c r="L17" i="3"/>
  <c r="O17" i="3"/>
  <c r="P17" i="3"/>
  <c r="S17" i="3"/>
  <c r="T17" i="3" s="1"/>
  <c r="W17" i="3"/>
  <c r="X17" i="3"/>
  <c r="AC17" i="3"/>
  <c r="AD17" i="3" s="1"/>
  <c r="AE17" i="3"/>
  <c r="AF17" i="3" s="1"/>
  <c r="T18" i="5" s="1"/>
  <c r="AG17" i="3"/>
  <c r="AH17" i="3"/>
  <c r="AI17" i="3"/>
  <c r="AJ17" i="3" s="1"/>
  <c r="D18" i="3"/>
  <c r="F18" i="3"/>
  <c r="H18" i="3"/>
  <c r="I18" i="3" s="1"/>
  <c r="J18" i="3"/>
  <c r="L18" i="3"/>
  <c r="O18" i="3"/>
  <c r="P18" i="3"/>
  <c r="S18" i="3"/>
  <c r="T18" i="3" s="1"/>
  <c r="W18" i="3"/>
  <c r="X18" i="3"/>
  <c r="AC18" i="3"/>
  <c r="AD18" i="3" s="1"/>
  <c r="AE18" i="3"/>
  <c r="AF18" i="3" s="1"/>
  <c r="T19" i="5" s="1"/>
  <c r="AG18" i="3"/>
  <c r="AH18" i="3"/>
  <c r="AI18" i="3"/>
  <c r="AJ18" i="3" s="1"/>
  <c r="D19" i="3"/>
  <c r="F19" i="3"/>
  <c r="H19" i="3"/>
  <c r="I19" i="3" s="1"/>
  <c r="J19" i="3"/>
  <c r="L19" i="3"/>
  <c r="O19" i="3"/>
  <c r="P19" i="3"/>
  <c r="S19" i="3"/>
  <c r="T19" i="3" s="1"/>
  <c r="W19" i="3"/>
  <c r="X19" i="3"/>
  <c r="AC19" i="3"/>
  <c r="AD19" i="3" s="1"/>
  <c r="AE19" i="3"/>
  <c r="AF19" i="3" s="1"/>
  <c r="T20" i="5" s="1"/>
  <c r="AG19" i="3"/>
  <c r="AH19" i="3"/>
  <c r="AI19" i="3"/>
  <c r="AJ19" i="3" s="1"/>
  <c r="D29" i="3"/>
  <c r="F29" i="3"/>
  <c r="H29" i="3"/>
  <c r="I29" i="3" s="1"/>
  <c r="J29" i="3"/>
  <c r="L29" i="3"/>
  <c r="O29" i="3"/>
  <c r="P29" i="3"/>
  <c r="S29" i="3"/>
  <c r="T29" i="3" s="1"/>
  <c r="W29" i="3"/>
  <c r="X29" i="3"/>
  <c r="AC29" i="3"/>
  <c r="AD29" i="3" s="1"/>
  <c r="AE29" i="3"/>
  <c r="AF29" i="3" s="1"/>
  <c r="T30" i="5" s="1"/>
  <c r="AG29" i="3"/>
  <c r="AH29" i="3"/>
  <c r="AI29" i="3"/>
  <c r="AJ29" i="3" s="1"/>
  <c r="D30" i="3"/>
  <c r="F30" i="3"/>
  <c r="H30" i="3"/>
  <c r="I30" i="3" s="1"/>
  <c r="J30" i="3"/>
  <c r="L30" i="3"/>
  <c r="O30" i="3"/>
  <c r="P30" i="3"/>
  <c r="S30" i="3"/>
  <c r="T30" i="3" s="1"/>
  <c r="W30" i="3"/>
  <c r="X30" i="3"/>
  <c r="AC30" i="3"/>
  <c r="AD30" i="3" s="1"/>
  <c r="AE30" i="3"/>
  <c r="AF30" i="3" s="1"/>
  <c r="T31" i="5" s="1"/>
  <c r="AG30" i="3"/>
  <c r="AH30" i="3"/>
  <c r="AI30" i="3"/>
  <c r="AJ30" i="3" s="1"/>
  <c r="D31" i="3"/>
  <c r="F31" i="3"/>
  <c r="H31" i="3"/>
  <c r="I31" i="3" s="1"/>
  <c r="J31" i="3"/>
  <c r="L31" i="3"/>
  <c r="O31" i="3"/>
  <c r="P31" i="3"/>
  <c r="S31" i="3"/>
  <c r="T31" i="3" s="1"/>
  <c r="W31" i="3"/>
  <c r="X31" i="3"/>
  <c r="AC31" i="3"/>
  <c r="AD31" i="3" s="1"/>
  <c r="AE31" i="3"/>
  <c r="AF31" i="3" s="1"/>
  <c r="T32" i="5" s="1"/>
  <c r="AG31" i="3"/>
  <c r="AH31" i="3"/>
  <c r="AI31" i="3"/>
  <c r="AJ31" i="3" s="1"/>
  <c r="D32" i="3"/>
  <c r="F32" i="3"/>
  <c r="H32" i="3"/>
  <c r="I32" i="3" s="1"/>
  <c r="J32" i="3"/>
  <c r="L32" i="3"/>
  <c r="O32" i="3"/>
  <c r="P32" i="3"/>
  <c r="S32" i="3"/>
  <c r="T32" i="3" s="1"/>
  <c r="W32" i="3"/>
  <c r="X32" i="3"/>
  <c r="AC32" i="3"/>
  <c r="AD32" i="3" s="1"/>
  <c r="AE32" i="3"/>
  <c r="AF32" i="3" s="1"/>
  <c r="T33" i="5" s="1"/>
  <c r="AG32" i="3"/>
  <c r="AH32" i="3"/>
  <c r="AI32" i="3"/>
  <c r="AJ32" i="3" s="1"/>
  <c r="D33" i="3"/>
  <c r="F33" i="3"/>
  <c r="H33" i="3"/>
  <c r="I33" i="3" s="1"/>
  <c r="J33" i="3"/>
  <c r="L33" i="3"/>
  <c r="O33" i="3"/>
  <c r="P33" i="3"/>
  <c r="S33" i="3"/>
  <c r="T33" i="3" s="1"/>
  <c r="W33" i="3"/>
  <c r="X33" i="3"/>
  <c r="AC33" i="3"/>
  <c r="AD33" i="3" s="1"/>
  <c r="S34" i="5" s="1"/>
  <c r="AE33" i="3"/>
  <c r="AF33" i="3" s="1"/>
  <c r="T34" i="5" s="1"/>
  <c r="AG33" i="3"/>
  <c r="AH33" i="3"/>
  <c r="AI33" i="3"/>
  <c r="AJ33" i="3" s="1"/>
  <c r="D34" i="3"/>
  <c r="F34" i="3"/>
  <c r="H34" i="3"/>
  <c r="I34" i="3" s="1"/>
  <c r="J34" i="3"/>
  <c r="L34" i="3"/>
  <c r="O34" i="3"/>
  <c r="P34" i="3"/>
  <c r="S34" i="3"/>
  <c r="T34" i="3" s="1"/>
  <c r="W34" i="3"/>
  <c r="X34" i="3"/>
  <c r="AC34" i="3"/>
  <c r="AD34" i="3" s="1"/>
  <c r="AE34" i="3"/>
  <c r="AF34" i="3" s="1"/>
  <c r="T35" i="5" s="1"/>
  <c r="AG34" i="3"/>
  <c r="AH34" i="3"/>
  <c r="AI34" i="3"/>
  <c r="AJ34" i="3" s="1"/>
  <c r="D35" i="3"/>
  <c r="F35" i="3"/>
  <c r="H35" i="3"/>
  <c r="I35" i="3" s="1"/>
  <c r="J35" i="3"/>
  <c r="L35" i="3"/>
  <c r="O35" i="3"/>
  <c r="P35" i="3"/>
  <c r="S35" i="3"/>
  <c r="T35" i="3" s="1"/>
  <c r="W35" i="3"/>
  <c r="X35" i="3"/>
  <c r="AC35" i="3"/>
  <c r="AD35" i="3" s="1"/>
  <c r="AE35" i="3"/>
  <c r="AF35" i="3" s="1"/>
  <c r="T36" i="5" s="1"/>
  <c r="AG35" i="3"/>
  <c r="AH35" i="3"/>
  <c r="AI35" i="3"/>
  <c r="AJ35" i="3" s="1"/>
  <c r="D36" i="3"/>
  <c r="F36" i="3"/>
  <c r="H36" i="3"/>
  <c r="I36" i="3" s="1"/>
  <c r="J36" i="3"/>
  <c r="L36" i="3"/>
  <c r="O36" i="3"/>
  <c r="P36" i="3"/>
  <c r="S36" i="3"/>
  <c r="T36" i="3" s="1"/>
  <c r="W36" i="3"/>
  <c r="X36" i="3"/>
  <c r="AC36" i="3"/>
  <c r="AD36" i="3" s="1"/>
  <c r="AE36" i="3"/>
  <c r="AF36" i="3" s="1"/>
  <c r="T37" i="5" s="1"/>
  <c r="AG36" i="3"/>
  <c r="AH36" i="3"/>
  <c r="AI36" i="3"/>
  <c r="AJ36" i="3" s="1"/>
  <c r="D37" i="3"/>
  <c r="F37" i="3"/>
  <c r="H37" i="3"/>
  <c r="I37" i="3" s="1"/>
  <c r="J37" i="3"/>
  <c r="L37" i="3"/>
  <c r="O37" i="3"/>
  <c r="P37" i="3"/>
  <c r="S37" i="3"/>
  <c r="T37" i="3" s="1"/>
  <c r="W37" i="3"/>
  <c r="X37" i="3"/>
  <c r="AC37" i="3"/>
  <c r="AD37" i="3" s="1"/>
  <c r="S38" i="5" s="1"/>
  <c r="AE37" i="3"/>
  <c r="AF37" i="3" s="1"/>
  <c r="T38" i="5" s="1"/>
  <c r="AG37" i="3"/>
  <c r="AH37" i="3"/>
  <c r="AI37" i="3"/>
  <c r="AJ37" i="3" s="1"/>
  <c r="D38" i="3"/>
  <c r="F38" i="3"/>
  <c r="H38" i="3"/>
  <c r="I38" i="3" s="1"/>
  <c r="J38" i="3"/>
  <c r="L38" i="3"/>
  <c r="O38" i="3"/>
  <c r="P38" i="3"/>
  <c r="S38" i="3"/>
  <c r="T38" i="3" s="1"/>
  <c r="W38" i="3"/>
  <c r="X38" i="3"/>
  <c r="AC38" i="3"/>
  <c r="AD38" i="3" s="1"/>
  <c r="AE38" i="3"/>
  <c r="AF38" i="3" s="1"/>
  <c r="T39" i="5" s="1"/>
  <c r="AG38" i="3"/>
  <c r="AH38" i="3"/>
  <c r="AI38" i="3"/>
  <c r="AJ38" i="3" s="1"/>
  <c r="D39" i="3"/>
  <c r="F39" i="3"/>
  <c r="H39" i="3"/>
  <c r="I39" i="3" s="1"/>
  <c r="J39" i="3"/>
  <c r="L39" i="3"/>
  <c r="O39" i="3"/>
  <c r="P39" i="3"/>
  <c r="S39" i="3"/>
  <c r="T39" i="3" s="1"/>
  <c r="W39" i="3"/>
  <c r="X39" i="3"/>
  <c r="AC39" i="3"/>
  <c r="AD39" i="3" s="1"/>
  <c r="S40" i="5" s="1"/>
  <c r="AE39" i="3"/>
  <c r="AF39" i="3" s="1"/>
  <c r="T40" i="5" s="1"/>
  <c r="AG39" i="3"/>
  <c r="AH39" i="3"/>
  <c r="AI39" i="3"/>
  <c r="AJ39" i="3" s="1"/>
  <c r="D40" i="3"/>
  <c r="F40" i="3"/>
  <c r="H40" i="3"/>
  <c r="I40" i="3" s="1"/>
  <c r="J40" i="3"/>
  <c r="L40" i="3"/>
  <c r="O40" i="3"/>
  <c r="P40" i="3"/>
  <c r="S40" i="3"/>
  <c r="T40" i="3" s="1"/>
  <c r="W40" i="3"/>
  <c r="X40" i="3"/>
  <c r="AC40" i="3"/>
  <c r="AD40" i="3" s="1"/>
  <c r="S41" i="5" s="1"/>
  <c r="AE40" i="3"/>
  <c r="AF40" i="3" s="1"/>
  <c r="T41" i="5" s="1"/>
  <c r="AG40" i="3"/>
  <c r="AH40" i="3"/>
  <c r="AI40" i="3"/>
  <c r="AJ40" i="3" s="1"/>
  <c r="D41" i="3"/>
  <c r="F41" i="3"/>
  <c r="H41" i="3"/>
  <c r="I41" i="3" s="1"/>
  <c r="J41" i="3"/>
  <c r="L41" i="3"/>
  <c r="O41" i="3"/>
  <c r="P41" i="3"/>
  <c r="S41" i="3"/>
  <c r="T41" i="3" s="1"/>
  <c r="W41" i="3"/>
  <c r="X41" i="3"/>
  <c r="AC41" i="3"/>
  <c r="AD41" i="3" s="1"/>
  <c r="AE41" i="3"/>
  <c r="AF41" i="3" s="1"/>
  <c r="T42" i="5" s="1"/>
  <c r="AG41" i="3"/>
  <c r="AH41" i="3"/>
  <c r="AI41" i="3"/>
  <c r="AJ41" i="3" s="1"/>
  <c r="D42" i="3"/>
  <c r="F42" i="3"/>
  <c r="H42" i="3"/>
  <c r="I42" i="3" s="1"/>
  <c r="J42" i="3"/>
  <c r="L42" i="3"/>
  <c r="O42" i="3"/>
  <c r="P42" i="3"/>
  <c r="S42" i="3"/>
  <c r="T42" i="3" s="1"/>
  <c r="W42" i="3"/>
  <c r="X42" i="3"/>
  <c r="AC42" i="3"/>
  <c r="AD42" i="3" s="1"/>
  <c r="S43" i="5" s="1"/>
  <c r="AE42" i="3"/>
  <c r="AF42" i="3" s="1"/>
  <c r="T43" i="5" s="1"/>
  <c r="AG42" i="3"/>
  <c r="AH42" i="3"/>
  <c r="AI42" i="3"/>
  <c r="AJ42" i="3" s="1"/>
  <c r="D43" i="3"/>
  <c r="F43" i="3"/>
  <c r="H43" i="3"/>
  <c r="I43" i="3" s="1"/>
  <c r="J43" i="3"/>
  <c r="L43" i="3"/>
  <c r="O43" i="3"/>
  <c r="P43" i="3"/>
  <c r="S43" i="3"/>
  <c r="T43" i="3" s="1"/>
  <c r="W43" i="3"/>
  <c r="X43" i="3"/>
  <c r="AC43" i="3"/>
  <c r="AD43" i="3" s="1"/>
  <c r="S44" i="5" s="1"/>
  <c r="AE43" i="3"/>
  <c r="AF43" i="3" s="1"/>
  <c r="T44" i="5" s="1"/>
  <c r="AG43" i="3"/>
  <c r="AH43" i="3"/>
  <c r="AI43" i="3"/>
  <c r="AJ43" i="3" s="1"/>
  <c r="D44" i="3"/>
  <c r="F44" i="3"/>
  <c r="H44" i="3"/>
  <c r="I44" i="3" s="1"/>
  <c r="J44" i="3"/>
  <c r="L44" i="3"/>
  <c r="O44" i="3"/>
  <c r="P44" i="3"/>
  <c r="S44" i="3"/>
  <c r="T44" i="3" s="1"/>
  <c r="W44" i="3"/>
  <c r="X44" i="3"/>
  <c r="AC44" i="3"/>
  <c r="AD44" i="3" s="1"/>
  <c r="AE44" i="3"/>
  <c r="AF44" i="3" s="1"/>
  <c r="T45" i="5" s="1"/>
  <c r="AG44" i="3"/>
  <c r="AH44" i="3"/>
  <c r="AI44" i="3"/>
  <c r="AJ44" i="3" s="1"/>
  <c r="D45" i="3"/>
  <c r="F45" i="3"/>
  <c r="H45" i="3"/>
  <c r="I45" i="3" s="1"/>
  <c r="J45" i="3"/>
  <c r="L45" i="3"/>
  <c r="O45" i="3"/>
  <c r="P45" i="3"/>
  <c r="S45" i="3"/>
  <c r="T45" i="3" s="1"/>
  <c r="W45" i="3"/>
  <c r="X45" i="3"/>
  <c r="AC45" i="3"/>
  <c r="AD45" i="3" s="1"/>
  <c r="S46" i="5" s="1"/>
  <c r="AE45" i="3"/>
  <c r="AF45" i="3" s="1"/>
  <c r="T46" i="5" s="1"/>
  <c r="AG45" i="3"/>
  <c r="AH45" i="3"/>
  <c r="AI45" i="3"/>
  <c r="AJ45" i="3" s="1"/>
  <c r="D46" i="3"/>
  <c r="F46" i="3"/>
  <c r="H46" i="3"/>
  <c r="I46" i="3" s="1"/>
  <c r="J46" i="3"/>
  <c r="L46" i="3"/>
  <c r="O46" i="3"/>
  <c r="P46" i="3"/>
  <c r="S46" i="3"/>
  <c r="T46" i="3" s="1"/>
  <c r="W46" i="3"/>
  <c r="X46" i="3"/>
  <c r="AC46" i="3"/>
  <c r="AD46" i="3" s="1"/>
  <c r="AE46" i="3"/>
  <c r="AF46" i="3" s="1"/>
  <c r="T47" i="5" s="1"/>
  <c r="AG46" i="3"/>
  <c r="AH46" i="3"/>
  <c r="AI46" i="3"/>
  <c r="AJ46" i="3" s="1"/>
  <c r="D47" i="3"/>
  <c r="F47" i="3"/>
  <c r="H47" i="3"/>
  <c r="I47" i="3" s="1"/>
  <c r="J47" i="3"/>
  <c r="L47" i="3"/>
  <c r="O47" i="3"/>
  <c r="P47" i="3"/>
  <c r="S47" i="3"/>
  <c r="T47" i="3" s="1"/>
  <c r="W47" i="3"/>
  <c r="X47" i="3"/>
  <c r="AC47" i="3"/>
  <c r="AD47" i="3" s="1"/>
  <c r="S48" i="5" s="1"/>
  <c r="AE47" i="3"/>
  <c r="AF47" i="3" s="1"/>
  <c r="T48" i="5" s="1"/>
  <c r="AG47" i="3"/>
  <c r="AH47" i="3"/>
  <c r="AI47" i="3"/>
  <c r="AJ47" i="3" s="1"/>
  <c r="D48" i="3"/>
  <c r="F48" i="3"/>
  <c r="H48" i="3"/>
  <c r="I48" i="3" s="1"/>
  <c r="J48" i="3"/>
  <c r="L48" i="3"/>
  <c r="O48" i="3"/>
  <c r="P48" i="3"/>
  <c r="S48" i="3"/>
  <c r="T48" i="3" s="1"/>
  <c r="W48" i="3"/>
  <c r="X48" i="3"/>
  <c r="AC48" i="3"/>
  <c r="AD48" i="3" s="1"/>
  <c r="S49" i="5" s="1"/>
  <c r="AE48" i="3"/>
  <c r="AF48" i="3" s="1"/>
  <c r="T49" i="5" s="1"/>
  <c r="AG48" i="3"/>
  <c r="AH48" i="3"/>
  <c r="AI48" i="3"/>
  <c r="AJ48" i="3" s="1"/>
  <c r="D49" i="3"/>
  <c r="F49" i="3"/>
  <c r="H49" i="3"/>
  <c r="I49" i="3" s="1"/>
  <c r="J49" i="3"/>
  <c r="L49" i="3"/>
  <c r="O49" i="3"/>
  <c r="P49" i="3"/>
  <c r="S49" i="3"/>
  <c r="T49" i="3" s="1"/>
  <c r="W49" i="3"/>
  <c r="X49" i="3"/>
  <c r="AC49" i="3"/>
  <c r="AD49" i="3" s="1"/>
  <c r="S50" i="5" s="1"/>
  <c r="AE49" i="3"/>
  <c r="AF49" i="3" s="1"/>
  <c r="T50" i="5" s="1"/>
  <c r="AG49" i="3"/>
  <c r="AH49" i="3"/>
  <c r="AI49" i="3"/>
  <c r="AJ49" i="3" s="1"/>
  <c r="D50" i="3"/>
  <c r="F50" i="3"/>
  <c r="H50" i="3"/>
  <c r="I50" i="3" s="1"/>
  <c r="J50" i="3"/>
  <c r="L50" i="3"/>
  <c r="O50" i="3"/>
  <c r="P50" i="3"/>
  <c r="S50" i="3"/>
  <c r="T50" i="3" s="1"/>
  <c r="W50" i="3"/>
  <c r="X50" i="3"/>
  <c r="AC50" i="3"/>
  <c r="AD50" i="3" s="1"/>
  <c r="S51" i="5" s="1"/>
  <c r="AE50" i="3"/>
  <c r="AF50" i="3" s="1"/>
  <c r="T51" i="5" s="1"/>
  <c r="AG50" i="3"/>
  <c r="AH50" i="3"/>
  <c r="AI50" i="3"/>
  <c r="AJ50" i="3" s="1"/>
  <c r="D51" i="3"/>
  <c r="F51" i="3"/>
  <c r="H51" i="3"/>
  <c r="I51" i="3" s="1"/>
  <c r="J51" i="3"/>
  <c r="L51" i="3"/>
  <c r="O51" i="3"/>
  <c r="P51" i="3"/>
  <c r="S51" i="3"/>
  <c r="T51" i="3" s="1"/>
  <c r="W51" i="3"/>
  <c r="X51" i="3"/>
  <c r="AC51" i="3"/>
  <c r="AD51" i="3" s="1"/>
  <c r="S52" i="5" s="1"/>
  <c r="AE51" i="3"/>
  <c r="AF51" i="3" s="1"/>
  <c r="T52" i="5" s="1"/>
  <c r="AG51" i="3"/>
  <c r="AH51" i="3"/>
  <c r="AI51" i="3"/>
  <c r="AJ51" i="3" s="1"/>
  <c r="D52" i="3"/>
  <c r="F52" i="3"/>
  <c r="H52" i="3"/>
  <c r="I52" i="3" s="1"/>
  <c r="J52" i="3"/>
  <c r="L52" i="3"/>
  <c r="O52" i="3"/>
  <c r="P52" i="3"/>
  <c r="S52" i="3"/>
  <c r="T52" i="3" s="1"/>
  <c r="W52" i="3"/>
  <c r="X52" i="3"/>
  <c r="AC52" i="3"/>
  <c r="AD52" i="3" s="1"/>
  <c r="S53" i="5" s="1"/>
  <c r="AE52" i="3"/>
  <c r="AF52" i="3" s="1"/>
  <c r="T53" i="5" s="1"/>
  <c r="AG52" i="3"/>
  <c r="AH52" i="3"/>
  <c r="AI52" i="3"/>
  <c r="AJ52" i="3" s="1"/>
  <c r="D53" i="3"/>
  <c r="F53" i="3"/>
  <c r="H53" i="3"/>
  <c r="I53" i="3" s="1"/>
  <c r="J53" i="3"/>
  <c r="L53" i="3"/>
  <c r="O53" i="3"/>
  <c r="P53" i="3"/>
  <c r="S53" i="3"/>
  <c r="T53" i="3" s="1"/>
  <c r="W53" i="3"/>
  <c r="X53" i="3"/>
  <c r="AC53" i="3"/>
  <c r="AD53" i="3" s="1"/>
  <c r="S54" i="5" s="1"/>
  <c r="AE53" i="3"/>
  <c r="AF53" i="3" s="1"/>
  <c r="T54" i="5" s="1"/>
  <c r="AG53" i="3"/>
  <c r="AH53" i="3"/>
  <c r="AI53" i="3"/>
  <c r="AJ53" i="3" s="1"/>
  <c r="D3" i="4"/>
  <c r="E3" i="4" s="1"/>
  <c r="F3" i="4"/>
  <c r="G3" i="4"/>
  <c r="I3" i="4"/>
  <c r="J3" i="4" s="1"/>
  <c r="K3" i="4"/>
  <c r="L3" i="4"/>
  <c r="D4" i="4"/>
  <c r="E4" i="4" s="1"/>
  <c r="F4" i="4"/>
  <c r="G4" i="4"/>
  <c r="I4" i="4"/>
  <c r="J4" i="4" s="1"/>
  <c r="K4" i="4"/>
  <c r="L4" i="4"/>
  <c r="D5" i="4"/>
  <c r="E5" i="4" s="1"/>
  <c r="F5" i="4"/>
  <c r="G5" i="4"/>
  <c r="I5" i="4"/>
  <c r="J5" i="4" s="1"/>
  <c r="K5" i="4"/>
  <c r="L5" i="4"/>
  <c r="D6" i="4"/>
  <c r="E6" i="4" s="1"/>
  <c r="F6" i="4"/>
  <c r="G6" i="4"/>
  <c r="I6" i="4"/>
  <c r="J6" i="4" s="1"/>
  <c r="K6" i="4"/>
  <c r="L6" i="4"/>
  <c r="D8" i="4"/>
  <c r="E8" i="4" s="1"/>
  <c r="F8" i="4"/>
  <c r="G8" i="4"/>
  <c r="I8" i="4"/>
  <c r="J8" i="4" s="1"/>
  <c r="K8" i="4"/>
  <c r="L8" i="4"/>
  <c r="D9" i="4"/>
  <c r="E9" i="4" s="1"/>
  <c r="F9" i="4"/>
  <c r="G9" i="4"/>
  <c r="I9" i="4"/>
  <c r="J9" i="4" s="1"/>
  <c r="K9" i="4"/>
  <c r="L9" i="4"/>
  <c r="D10" i="4"/>
  <c r="E10" i="4" s="1"/>
  <c r="F10" i="4"/>
  <c r="G10" i="4"/>
  <c r="I10" i="4"/>
  <c r="J10" i="4" s="1"/>
  <c r="K10" i="4"/>
  <c r="L10" i="4"/>
  <c r="D11" i="4"/>
  <c r="E11" i="4" s="1"/>
  <c r="F11" i="4"/>
  <c r="G11" i="4"/>
  <c r="I11" i="4"/>
  <c r="J11" i="4" s="1"/>
  <c r="K11" i="4"/>
  <c r="L11" i="4"/>
  <c r="D12" i="4"/>
  <c r="E12" i="4" s="1"/>
  <c r="F12" i="4"/>
  <c r="G12" i="4"/>
  <c r="I12" i="4"/>
  <c r="J12" i="4" s="1"/>
  <c r="K12" i="4"/>
  <c r="L12" i="4"/>
  <c r="D13" i="4"/>
  <c r="E13" i="4" s="1"/>
  <c r="F13" i="4"/>
  <c r="G13" i="4"/>
  <c r="I13" i="4"/>
  <c r="J13" i="4" s="1"/>
  <c r="K13" i="4"/>
  <c r="L13" i="4"/>
  <c r="D14" i="4"/>
  <c r="E14" i="4" s="1"/>
  <c r="F14" i="4"/>
  <c r="G14" i="4"/>
  <c r="I14" i="4"/>
  <c r="J14" i="4" s="1"/>
  <c r="K14" i="4"/>
  <c r="L14" i="4"/>
  <c r="D15" i="4"/>
  <c r="E15" i="4" s="1"/>
  <c r="F15" i="4"/>
  <c r="G15" i="4"/>
  <c r="I15" i="4"/>
  <c r="J15" i="4" s="1"/>
  <c r="K15" i="4"/>
  <c r="L15" i="4"/>
  <c r="D16" i="4"/>
  <c r="E16" i="4" s="1"/>
  <c r="F16" i="4"/>
  <c r="G16" i="4"/>
  <c r="I16" i="4"/>
  <c r="J16" i="4" s="1"/>
  <c r="K16" i="4"/>
  <c r="L16" i="4"/>
  <c r="D17" i="4"/>
  <c r="E17" i="4" s="1"/>
  <c r="F17" i="4"/>
  <c r="G17" i="4"/>
  <c r="I17" i="4"/>
  <c r="J17" i="4" s="1"/>
  <c r="K17" i="4"/>
  <c r="L17" i="4"/>
  <c r="D18" i="4"/>
  <c r="E18" i="4" s="1"/>
  <c r="F18" i="4"/>
  <c r="G18" i="4"/>
  <c r="I18" i="4"/>
  <c r="J18" i="4" s="1"/>
  <c r="K18" i="4"/>
  <c r="L18" i="4"/>
  <c r="D19" i="4"/>
  <c r="E19" i="4" s="1"/>
  <c r="F19" i="4"/>
  <c r="G19" i="4"/>
  <c r="I19" i="4"/>
  <c r="J19" i="4" s="1"/>
  <c r="K19" i="4"/>
  <c r="L19" i="4"/>
  <c r="D29" i="4"/>
  <c r="E29" i="4" s="1"/>
  <c r="F29" i="4"/>
  <c r="G29" i="4"/>
  <c r="I29" i="4"/>
  <c r="J29" i="4" s="1"/>
  <c r="K29" i="4"/>
  <c r="L29" i="4"/>
  <c r="D30" i="4"/>
  <c r="E30" i="4" s="1"/>
  <c r="F30" i="4"/>
  <c r="G30" i="4"/>
  <c r="I30" i="4"/>
  <c r="J30" i="4" s="1"/>
  <c r="K30" i="4"/>
  <c r="L30" i="4"/>
  <c r="D31" i="4"/>
  <c r="E31" i="4" s="1"/>
  <c r="F31" i="4"/>
  <c r="G31" i="4"/>
  <c r="I31" i="4"/>
  <c r="J31" i="4" s="1"/>
  <c r="K31" i="4"/>
  <c r="L31" i="4"/>
  <c r="D32" i="4"/>
  <c r="E32" i="4" s="1"/>
  <c r="F32" i="4"/>
  <c r="G32" i="4"/>
  <c r="I32" i="4"/>
  <c r="J32" i="4" s="1"/>
  <c r="K32" i="4"/>
  <c r="L32" i="4"/>
  <c r="D33" i="4"/>
  <c r="E33" i="4" s="1"/>
  <c r="F33" i="4"/>
  <c r="G33" i="4"/>
  <c r="I33" i="4"/>
  <c r="J33" i="4" s="1"/>
  <c r="K33" i="4"/>
  <c r="L33" i="4"/>
  <c r="D34" i="4"/>
  <c r="E34" i="4" s="1"/>
  <c r="F34" i="4"/>
  <c r="G34" i="4"/>
  <c r="I34" i="4"/>
  <c r="J34" i="4" s="1"/>
  <c r="K34" i="4"/>
  <c r="L34" i="4"/>
  <c r="D35" i="4"/>
  <c r="E35" i="4" s="1"/>
  <c r="F35" i="4"/>
  <c r="G35" i="4"/>
  <c r="I35" i="4"/>
  <c r="J35" i="4" s="1"/>
  <c r="K35" i="4"/>
  <c r="L35" i="4"/>
  <c r="D36" i="4"/>
  <c r="E36" i="4" s="1"/>
  <c r="F36" i="4"/>
  <c r="G36" i="4"/>
  <c r="I36" i="4"/>
  <c r="J36" i="4" s="1"/>
  <c r="K36" i="4"/>
  <c r="L36" i="4"/>
  <c r="D37" i="4"/>
  <c r="E37" i="4" s="1"/>
  <c r="F37" i="4"/>
  <c r="G37" i="4"/>
  <c r="I37" i="4"/>
  <c r="J37" i="4" s="1"/>
  <c r="K37" i="4"/>
  <c r="L37" i="4"/>
  <c r="D38" i="4"/>
  <c r="E38" i="4" s="1"/>
  <c r="F38" i="4"/>
  <c r="G38" i="4"/>
  <c r="I38" i="4"/>
  <c r="J38" i="4" s="1"/>
  <c r="K38" i="4"/>
  <c r="L38" i="4"/>
  <c r="D39" i="4"/>
  <c r="E39" i="4" s="1"/>
  <c r="F39" i="4"/>
  <c r="G39" i="4"/>
  <c r="I39" i="4"/>
  <c r="J39" i="4" s="1"/>
  <c r="K39" i="4"/>
  <c r="L39" i="4"/>
  <c r="D40" i="4"/>
  <c r="E40" i="4" s="1"/>
  <c r="F40" i="4"/>
  <c r="G40" i="4"/>
  <c r="I40" i="4"/>
  <c r="J40" i="4" s="1"/>
  <c r="K40" i="4"/>
  <c r="L40" i="4"/>
  <c r="D41" i="4"/>
  <c r="E41" i="4" s="1"/>
  <c r="F41" i="4"/>
  <c r="G41" i="4"/>
  <c r="I41" i="4"/>
  <c r="J41" i="4" s="1"/>
  <c r="K41" i="4"/>
  <c r="L41" i="4"/>
  <c r="D42" i="4"/>
  <c r="E42" i="4" s="1"/>
  <c r="F42" i="4"/>
  <c r="G42" i="4"/>
  <c r="I42" i="4"/>
  <c r="J42" i="4" s="1"/>
  <c r="K42" i="4"/>
  <c r="L42" i="4"/>
  <c r="D43" i="4"/>
  <c r="E43" i="4" s="1"/>
  <c r="F43" i="4"/>
  <c r="G43" i="4"/>
  <c r="I43" i="4"/>
  <c r="J43" i="4" s="1"/>
  <c r="K43" i="4"/>
  <c r="L43" i="4"/>
  <c r="D44" i="4"/>
  <c r="E44" i="4" s="1"/>
  <c r="F44" i="4"/>
  <c r="G44" i="4"/>
  <c r="I44" i="4"/>
  <c r="J44" i="4" s="1"/>
  <c r="K44" i="4"/>
  <c r="L44" i="4"/>
  <c r="D45" i="4"/>
  <c r="E45" i="4" s="1"/>
  <c r="F45" i="4"/>
  <c r="G45" i="4"/>
  <c r="I45" i="4"/>
  <c r="J45" i="4" s="1"/>
  <c r="K45" i="4"/>
  <c r="L45" i="4"/>
  <c r="D46" i="4"/>
  <c r="E46" i="4" s="1"/>
  <c r="F46" i="4"/>
  <c r="G46" i="4"/>
  <c r="I46" i="4"/>
  <c r="J46" i="4" s="1"/>
  <c r="K46" i="4"/>
  <c r="L46" i="4"/>
  <c r="D47" i="4"/>
  <c r="E47" i="4" s="1"/>
  <c r="F47" i="4"/>
  <c r="G47" i="4"/>
  <c r="I47" i="4"/>
  <c r="J47" i="4" s="1"/>
  <c r="K47" i="4"/>
  <c r="L47" i="4"/>
  <c r="D48" i="4"/>
  <c r="E48" i="4" s="1"/>
  <c r="F48" i="4"/>
  <c r="G48" i="4"/>
  <c r="I48" i="4"/>
  <c r="J48" i="4" s="1"/>
  <c r="K48" i="4"/>
  <c r="L48" i="4"/>
  <c r="D49" i="4"/>
  <c r="E49" i="4" s="1"/>
  <c r="F49" i="4"/>
  <c r="G49" i="4"/>
  <c r="I49" i="4"/>
  <c r="J49" i="4" s="1"/>
  <c r="K49" i="4"/>
  <c r="L49" i="4"/>
  <c r="D50" i="4"/>
  <c r="E50" i="4" s="1"/>
  <c r="F50" i="4"/>
  <c r="G50" i="4"/>
  <c r="I50" i="4"/>
  <c r="J50" i="4" s="1"/>
  <c r="K50" i="4"/>
  <c r="L50" i="4"/>
  <c r="D51" i="4"/>
  <c r="E51" i="4" s="1"/>
  <c r="F51" i="4"/>
  <c r="G51" i="4"/>
  <c r="I51" i="4"/>
  <c r="J51" i="4" s="1"/>
  <c r="K51" i="4"/>
  <c r="L51" i="4"/>
  <c r="D52" i="4"/>
  <c r="E52" i="4" s="1"/>
  <c r="F52" i="4"/>
  <c r="G52" i="4"/>
  <c r="I52" i="4"/>
  <c r="J52" i="4" s="1"/>
  <c r="K52" i="4"/>
  <c r="L52" i="4"/>
  <c r="E53" i="4"/>
  <c r="F53" i="4"/>
  <c r="G53" i="4"/>
  <c r="I53" i="4"/>
  <c r="J53" i="4" s="1"/>
  <c r="K53" i="4"/>
  <c r="L53" i="4"/>
  <c r="U3" i="4"/>
  <c r="V3" i="4"/>
  <c r="X3" i="4"/>
  <c r="Y3" i="4" s="1"/>
  <c r="Z3" i="4"/>
  <c r="AA3" i="4"/>
  <c r="AC3" i="4"/>
  <c r="AD3" i="4"/>
  <c r="U4" i="4"/>
  <c r="V4" i="4"/>
  <c r="X4" i="4"/>
  <c r="Y4" i="4" s="1"/>
  <c r="Z4" i="4"/>
  <c r="AA4" i="4"/>
  <c r="AC4" i="4"/>
  <c r="AD4" i="4"/>
  <c r="U5" i="4"/>
  <c r="V5" i="4"/>
  <c r="X5" i="4"/>
  <c r="Y5" i="4" s="1"/>
  <c r="Z5" i="4"/>
  <c r="AA5" i="4"/>
  <c r="AC5" i="4"/>
  <c r="AD5" i="4"/>
  <c r="U6" i="4"/>
  <c r="V6" i="4"/>
  <c r="X6" i="4"/>
  <c r="Y6" i="4" s="1"/>
  <c r="Z6" i="4"/>
  <c r="AA6" i="4"/>
  <c r="AC6" i="4"/>
  <c r="AD6" i="4"/>
  <c r="U8" i="4"/>
  <c r="V8" i="4"/>
  <c r="X8" i="4"/>
  <c r="Z8" i="4"/>
  <c r="AA8" i="4"/>
  <c r="AC8" i="4"/>
  <c r="AD8" i="4"/>
  <c r="U9" i="4"/>
  <c r="V9" i="4"/>
  <c r="X9" i="4"/>
  <c r="Y9" i="4" s="1"/>
  <c r="Z9" i="4"/>
  <c r="AA9" i="4"/>
  <c r="AC9" i="4"/>
  <c r="AD9" i="4"/>
  <c r="U10" i="4"/>
  <c r="V10" i="4"/>
  <c r="X10" i="4"/>
  <c r="Y10" i="4" s="1"/>
  <c r="Z10" i="4"/>
  <c r="AA10" i="4"/>
  <c r="AC10" i="4"/>
  <c r="AD10" i="4"/>
  <c r="U11" i="4"/>
  <c r="V11" i="4"/>
  <c r="X11" i="4"/>
  <c r="Y11" i="4" s="1"/>
  <c r="Z11" i="4"/>
  <c r="AA11" i="4"/>
  <c r="AC11" i="4"/>
  <c r="AD11" i="4"/>
  <c r="U12" i="4"/>
  <c r="V12" i="4"/>
  <c r="X12" i="4"/>
  <c r="Y12" i="4" s="1"/>
  <c r="Z12" i="4"/>
  <c r="AA12" i="4"/>
  <c r="AC12" i="4"/>
  <c r="AD12" i="4"/>
  <c r="U13" i="4"/>
  <c r="V13" i="4"/>
  <c r="X13" i="4"/>
  <c r="Y13" i="4" s="1"/>
  <c r="Z13" i="4"/>
  <c r="AA13" i="4"/>
  <c r="AC13" i="4"/>
  <c r="AD13" i="4"/>
  <c r="U14" i="4"/>
  <c r="V14" i="4"/>
  <c r="X14" i="4"/>
  <c r="Y14" i="4" s="1"/>
  <c r="Z14" i="4"/>
  <c r="AA14" i="4"/>
  <c r="AC14" i="4"/>
  <c r="AD14" i="4"/>
  <c r="U15" i="4"/>
  <c r="V15" i="4"/>
  <c r="X15" i="4"/>
  <c r="Y15" i="4" s="1"/>
  <c r="Z15" i="4"/>
  <c r="AA15" i="4"/>
  <c r="AC15" i="4"/>
  <c r="AD15" i="4"/>
  <c r="U16" i="4"/>
  <c r="V16" i="4"/>
  <c r="X16" i="4"/>
  <c r="Y16" i="4" s="1"/>
  <c r="Z16" i="4"/>
  <c r="AA16" i="4"/>
  <c r="AC16" i="4"/>
  <c r="AD16" i="4"/>
  <c r="U17" i="4"/>
  <c r="V17" i="4"/>
  <c r="X17" i="4"/>
  <c r="Y17" i="4" s="1"/>
  <c r="Z17" i="4"/>
  <c r="AA17" i="4"/>
  <c r="AC17" i="4"/>
  <c r="AD17" i="4"/>
  <c r="U18" i="4"/>
  <c r="V18" i="4"/>
  <c r="X18" i="4"/>
  <c r="Y18" i="4" s="1"/>
  <c r="Z18" i="4"/>
  <c r="AA18" i="4"/>
  <c r="AC18" i="4"/>
  <c r="AD18" i="4"/>
  <c r="U19" i="4"/>
  <c r="V19" i="4"/>
  <c r="X19" i="4"/>
  <c r="Y19" i="4" s="1"/>
  <c r="Z19" i="4"/>
  <c r="AA19" i="4"/>
  <c r="AC19" i="4"/>
  <c r="AD19" i="4"/>
  <c r="U29" i="4"/>
  <c r="V29" i="4"/>
  <c r="X29" i="4"/>
  <c r="Y29" i="4" s="1"/>
  <c r="Z29" i="4"/>
  <c r="AA29" i="4"/>
  <c r="AC29" i="4"/>
  <c r="AD29" i="4"/>
  <c r="U30" i="4"/>
  <c r="V30" i="4"/>
  <c r="X30" i="4"/>
  <c r="Y30" i="4" s="1"/>
  <c r="Z30" i="4"/>
  <c r="AA30" i="4"/>
  <c r="AC30" i="4"/>
  <c r="AD30" i="4"/>
  <c r="U31" i="4"/>
  <c r="V31" i="4"/>
  <c r="X31" i="4"/>
  <c r="Y31" i="4" s="1"/>
  <c r="Z31" i="4"/>
  <c r="AA31" i="4"/>
  <c r="AC31" i="4"/>
  <c r="AD31" i="4"/>
  <c r="U32" i="4"/>
  <c r="V32" i="4"/>
  <c r="X32" i="4"/>
  <c r="Y32" i="4" s="1"/>
  <c r="Z32" i="4"/>
  <c r="AA32" i="4"/>
  <c r="AC32" i="4"/>
  <c r="AD32" i="4"/>
  <c r="U33" i="4"/>
  <c r="V33" i="4"/>
  <c r="X33" i="4"/>
  <c r="Y33" i="4" s="1"/>
  <c r="Z33" i="4"/>
  <c r="AA33" i="4"/>
  <c r="AC33" i="4"/>
  <c r="AD33" i="4"/>
  <c r="U34" i="4"/>
  <c r="V34" i="4"/>
  <c r="X34" i="4"/>
  <c r="Y34" i="4" s="1"/>
  <c r="Z34" i="4"/>
  <c r="AA34" i="4"/>
  <c r="AC34" i="4"/>
  <c r="AD34" i="4"/>
  <c r="U35" i="4"/>
  <c r="V35" i="4"/>
  <c r="X35" i="4"/>
  <c r="Y35" i="4" s="1"/>
  <c r="Z35" i="4"/>
  <c r="AA35" i="4"/>
  <c r="AC35" i="4"/>
  <c r="AD35" i="4"/>
  <c r="U36" i="4"/>
  <c r="V36" i="4"/>
  <c r="X36" i="4"/>
  <c r="Y36" i="4" s="1"/>
  <c r="Z36" i="4"/>
  <c r="AA36" i="4"/>
  <c r="AC36" i="4"/>
  <c r="AD36" i="4"/>
  <c r="U37" i="4"/>
  <c r="V37" i="4"/>
  <c r="X37" i="4"/>
  <c r="Y37" i="4" s="1"/>
  <c r="Z37" i="4"/>
  <c r="AA37" i="4"/>
  <c r="AC37" i="4"/>
  <c r="AD37" i="4"/>
  <c r="U38" i="4"/>
  <c r="V38" i="4"/>
  <c r="X38" i="4"/>
  <c r="Y38" i="4" s="1"/>
  <c r="Z38" i="4"/>
  <c r="AA38" i="4"/>
  <c r="AC38" i="4"/>
  <c r="AD38" i="4"/>
  <c r="U39" i="4"/>
  <c r="V39" i="4"/>
  <c r="X39" i="4"/>
  <c r="Y39" i="4" s="1"/>
  <c r="Z39" i="4"/>
  <c r="AA39" i="4"/>
  <c r="AC39" i="4"/>
  <c r="AD39" i="4"/>
  <c r="U40" i="4"/>
  <c r="V40" i="4"/>
  <c r="X40" i="4"/>
  <c r="Y40" i="4" s="1"/>
  <c r="Z40" i="4"/>
  <c r="AA40" i="4"/>
  <c r="AC40" i="4"/>
  <c r="AD40" i="4"/>
  <c r="U41" i="4"/>
  <c r="V41" i="4"/>
  <c r="X41" i="4"/>
  <c r="Y41" i="4" s="1"/>
  <c r="Z41" i="4"/>
  <c r="AA41" i="4"/>
  <c r="AC41" i="4"/>
  <c r="AD41" i="4"/>
  <c r="U42" i="4"/>
  <c r="V42" i="4"/>
  <c r="X42" i="4"/>
  <c r="Y42" i="4" s="1"/>
  <c r="Z42" i="4"/>
  <c r="AA42" i="4"/>
  <c r="AC42" i="4"/>
  <c r="AD42" i="4"/>
  <c r="U43" i="4"/>
  <c r="V43" i="4"/>
  <c r="X43" i="4"/>
  <c r="Y43" i="4" s="1"/>
  <c r="Z43" i="4"/>
  <c r="AA43" i="4"/>
  <c r="AC43" i="4"/>
  <c r="AD43" i="4"/>
  <c r="U44" i="4"/>
  <c r="V44" i="4"/>
  <c r="X44" i="4"/>
  <c r="Y44" i="4" s="1"/>
  <c r="Z44" i="4"/>
  <c r="AA44" i="4"/>
  <c r="AC44" i="4"/>
  <c r="AD44" i="4"/>
  <c r="U45" i="4"/>
  <c r="V45" i="4"/>
  <c r="X45" i="4"/>
  <c r="Y45" i="4" s="1"/>
  <c r="Z45" i="4"/>
  <c r="AA45" i="4"/>
  <c r="AC45" i="4"/>
  <c r="AD45" i="4"/>
  <c r="U46" i="4"/>
  <c r="V46" i="4"/>
  <c r="X46" i="4"/>
  <c r="Y46" i="4" s="1"/>
  <c r="Z46" i="4"/>
  <c r="AA46" i="4"/>
  <c r="AC46" i="4"/>
  <c r="AD46" i="4"/>
  <c r="U47" i="4"/>
  <c r="V47" i="4"/>
  <c r="X47" i="4"/>
  <c r="Y47" i="4" s="1"/>
  <c r="Z47" i="4"/>
  <c r="AA47" i="4"/>
  <c r="AC47" i="4"/>
  <c r="AD47" i="4"/>
  <c r="U48" i="4"/>
  <c r="V48" i="4"/>
  <c r="X48" i="4"/>
  <c r="Y48" i="4" s="1"/>
  <c r="Z48" i="4"/>
  <c r="AA48" i="4"/>
  <c r="AC48" i="4"/>
  <c r="AD48" i="4"/>
  <c r="U49" i="4"/>
  <c r="V49" i="4"/>
  <c r="X49" i="4"/>
  <c r="Y49" i="4" s="1"/>
  <c r="Z49" i="4"/>
  <c r="AA49" i="4"/>
  <c r="AC49" i="4"/>
  <c r="AD49" i="4"/>
  <c r="U50" i="4"/>
  <c r="V50" i="4"/>
  <c r="X50" i="4"/>
  <c r="Y50" i="4" s="1"/>
  <c r="Z50" i="4"/>
  <c r="AA50" i="4"/>
  <c r="AC50" i="4"/>
  <c r="AD50" i="4"/>
  <c r="U51" i="4"/>
  <c r="V51" i="4"/>
  <c r="X51" i="4"/>
  <c r="Y51" i="4" s="1"/>
  <c r="Z51" i="4"/>
  <c r="AA51" i="4"/>
  <c r="AC51" i="4"/>
  <c r="AD51" i="4"/>
  <c r="U52" i="4"/>
  <c r="V52" i="4"/>
  <c r="X52" i="4"/>
  <c r="Y52" i="4" s="1"/>
  <c r="Z52" i="4"/>
  <c r="AA52" i="4"/>
  <c r="AC52" i="4"/>
  <c r="AD52" i="4"/>
  <c r="U53" i="4"/>
  <c r="V53" i="4"/>
  <c r="X53" i="4"/>
  <c r="Y53" i="4" s="1"/>
  <c r="Z53" i="4"/>
  <c r="AA53" i="4"/>
  <c r="AC53" i="4"/>
  <c r="AD53" i="4"/>
  <c r="Z11" i="75" l="1"/>
  <c r="AE17" i="75"/>
  <c r="AJ17" i="75" s="1"/>
  <c r="G18" i="5" s="1"/>
  <c r="Z19" i="75"/>
  <c r="F19" i="75"/>
  <c r="AF19" i="75" s="1"/>
  <c r="AK19" i="75" s="1"/>
  <c r="H20" i="5" s="1"/>
  <c r="L20" i="5" s="1"/>
  <c r="AE16" i="75"/>
  <c r="AJ16" i="75" s="1"/>
  <c r="G17" i="5" s="1"/>
  <c r="AE13" i="75"/>
  <c r="AJ13" i="75" s="1"/>
  <c r="G14" i="5" s="1"/>
  <c r="AE9" i="75"/>
  <c r="AJ9" i="75" s="1"/>
  <c r="G10" i="5" s="1"/>
  <c r="AE35" i="75"/>
  <c r="AJ35" i="75" s="1"/>
  <c r="G36" i="5" s="1"/>
  <c r="AE8" i="75"/>
  <c r="AJ8" i="75" s="1"/>
  <c r="G9" i="5" s="1"/>
  <c r="AE14" i="75"/>
  <c r="AJ14" i="75" s="1"/>
  <c r="G15" i="5" s="1"/>
  <c r="AE37" i="75"/>
  <c r="AJ37" i="75" s="1"/>
  <c r="G38" i="5" s="1"/>
  <c r="AE18" i="75"/>
  <c r="AE38" i="75"/>
  <c r="AJ38" i="75" s="1"/>
  <c r="G39" i="5" s="1"/>
  <c r="AE10" i="75"/>
  <c r="AJ10" i="75" s="1"/>
  <c r="G11" i="5" s="1"/>
  <c r="AE3" i="75"/>
  <c r="AJ3" i="75" s="1"/>
  <c r="G4" i="5" s="1"/>
  <c r="AE39" i="75"/>
  <c r="AJ39" i="75" s="1"/>
  <c r="G40" i="5" s="1"/>
  <c r="AE15" i="75"/>
  <c r="AE11" i="75"/>
  <c r="AJ11" i="75" s="1"/>
  <c r="G12" i="5" s="1"/>
  <c r="AE4" i="75"/>
  <c r="AJ4" i="75" s="1"/>
  <c r="AE5" i="75"/>
  <c r="AJ5" i="75" s="1"/>
  <c r="AE36" i="75"/>
  <c r="AJ36" i="75" s="1"/>
  <c r="G37" i="5" s="1"/>
  <c r="AE12" i="75"/>
  <c r="AJ12" i="75" s="1"/>
  <c r="G13" i="5" s="1"/>
  <c r="AE6" i="75"/>
  <c r="AJ6" i="75" s="1"/>
  <c r="AA31" i="75"/>
  <c r="AF38" i="4"/>
  <c r="AE39" i="5" s="1"/>
  <c r="AF14" i="4"/>
  <c r="AE15" i="5" s="1"/>
  <c r="AF46" i="4"/>
  <c r="AE47" i="5" s="1"/>
  <c r="AF5" i="4"/>
  <c r="AE6" i="5" s="1"/>
  <c r="AF30" i="4"/>
  <c r="AE31" i="5" s="1"/>
  <c r="AF52" i="4"/>
  <c r="AE53" i="5" s="1"/>
  <c r="AF44" i="4"/>
  <c r="AE45" i="5" s="1"/>
  <c r="AF36" i="4"/>
  <c r="AE37" i="5" s="1"/>
  <c r="AF12" i="4"/>
  <c r="AE13" i="5" s="1"/>
  <c r="T48" i="75"/>
  <c r="AQ44" i="75"/>
  <c r="J45" i="5" s="1"/>
  <c r="AQ40" i="75"/>
  <c r="J41" i="5" s="1"/>
  <c r="AF19" i="4"/>
  <c r="AE20" i="5" s="1"/>
  <c r="AF3" i="4"/>
  <c r="AE4" i="5" s="1"/>
  <c r="M53" i="3"/>
  <c r="N53" i="3" s="1"/>
  <c r="Q53" i="3" s="1"/>
  <c r="O54" i="5" s="1"/>
  <c r="M52" i="3"/>
  <c r="N52" i="3" s="1"/>
  <c r="Q52" i="3" s="1"/>
  <c r="O53" i="5" s="1"/>
  <c r="M51" i="3"/>
  <c r="N51" i="3" s="1"/>
  <c r="Q51" i="3" s="1"/>
  <c r="O52" i="5" s="1"/>
  <c r="M50" i="3"/>
  <c r="N50" i="3" s="1"/>
  <c r="Q50" i="3" s="1"/>
  <c r="O51" i="5" s="1"/>
  <c r="M49" i="3"/>
  <c r="N49" i="3" s="1"/>
  <c r="Q49" i="3" s="1"/>
  <c r="O50" i="5" s="1"/>
  <c r="M48" i="3"/>
  <c r="N48" i="3" s="1"/>
  <c r="Q48" i="3" s="1"/>
  <c r="O49" i="5" s="1"/>
  <c r="M47" i="3"/>
  <c r="N47" i="3" s="1"/>
  <c r="Q47" i="3" s="1"/>
  <c r="O48" i="5" s="1"/>
  <c r="M46" i="3"/>
  <c r="N46" i="3" s="1"/>
  <c r="Q46" i="3" s="1"/>
  <c r="O47" i="5" s="1"/>
  <c r="M45" i="3"/>
  <c r="N45" i="3" s="1"/>
  <c r="Q45" i="3" s="1"/>
  <c r="O46" i="5" s="1"/>
  <c r="M44" i="3"/>
  <c r="N44" i="3" s="1"/>
  <c r="Q44" i="3" s="1"/>
  <c r="O45" i="5" s="1"/>
  <c r="M43" i="3"/>
  <c r="N43" i="3" s="1"/>
  <c r="Q43" i="3" s="1"/>
  <c r="O44" i="5" s="1"/>
  <c r="M42" i="3"/>
  <c r="N42" i="3" s="1"/>
  <c r="Q42" i="3" s="1"/>
  <c r="O43" i="5" s="1"/>
  <c r="M41" i="3"/>
  <c r="N41" i="3" s="1"/>
  <c r="Q41" i="3" s="1"/>
  <c r="O42" i="5" s="1"/>
  <c r="M40" i="3"/>
  <c r="N40" i="3" s="1"/>
  <c r="Q40" i="3" s="1"/>
  <c r="O41" i="5" s="1"/>
  <c r="M39" i="3"/>
  <c r="N39" i="3" s="1"/>
  <c r="Q39" i="3" s="1"/>
  <c r="O40" i="5" s="1"/>
  <c r="M38" i="3"/>
  <c r="N38" i="3" s="1"/>
  <c r="Q38" i="3" s="1"/>
  <c r="O39" i="5" s="1"/>
  <c r="M37" i="3"/>
  <c r="N37" i="3" s="1"/>
  <c r="Q37" i="3" s="1"/>
  <c r="O38" i="5" s="1"/>
  <c r="M36" i="3"/>
  <c r="N36" i="3" s="1"/>
  <c r="Q36" i="3" s="1"/>
  <c r="O37" i="5" s="1"/>
  <c r="M35" i="3"/>
  <c r="N35" i="3" s="1"/>
  <c r="Q35" i="3" s="1"/>
  <c r="O36" i="5" s="1"/>
  <c r="M34" i="3"/>
  <c r="N34" i="3" s="1"/>
  <c r="Q34" i="3" s="1"/>
  <c r="O35" i="5" s="1"/>
  <c r="M33" i="3"/>
  <c r="N33" i="3" s="1"/>
  <c r="Q33" i="3" s="1"/>
  <c r="O34" i="5" s="1"/>
  <c r="M32" i="3"/>
  <c r="N32" i="3" s="1"/>
  <c r="Q32" i="3" s="1"/>
  <c r="O33" i="5" s="1"/>
  <c r="M31" i="3"/>
  <c r="N31" i="3" s="1"/>
  <c r="Q31" i="3" s="1"/>
  <c r="O32" i="5" s="1"/>
  <c r="M30" i="3"/>
  <c r="N30" i="3" s="1"/>
  <c r="Q30" i="3" s="1"/>
  <c r="O31" i="5" s="1"/>
  <c r="M29" i="3"/>
  <c r="N29" i="3" s="1"/>
  <c r="Q29" i="3" s="1"/>
  <c r="O30" i="5" s="1"/>
  <c r="M19" i="3"/>
  <c r="N19" i="3" s="1"/>
  <c r="Q19" i="3" s="1"/>
  <c r="O20" i="5" s="1"/>
  <c r="M18" i="3"/>
  <c r="N18" i="3" s="1"/>
  <c r="Q18" i="3" s="1"/>
  <c r="O19" i="5" s="1"/>
  <c r="M17" i="3"/>
  <c r="N17" i="3" s="1"/>
  <c r="Q17" i="3" s="1"/>
  <c r="O18" i="5" s="1"/>
  <c r="M16" i="3"/>
  <c r="N16" i="3" s="1"/>
  <c r="Q16" i="3" s="1"/>
  <c r="O17" i="5" s="1"/>
  <c r="M15" i="3"/>
  <c r="N15" i="3" s="1"/>
  <c r="Q15" i="3" s="1"/>
  <c r="O16" i="5" s="1"/>
  <c r="M14" i="3"/>
  <c r="N14" i="3" s="1"/>
  <c r="Q14" i="3" s="1"/>
  <c r="O15" i="5" s="1"/>
  <c r="M13" i="3"/>
  <c r="N13" i="3" s="1"/>
  <c r="Q13" i="3" s="1"/>
  <c r="O14" i="5" s="1"/>
  <c r="M12" i="3"/>
  <c r="N12" i="3" s="1"/>
  <c r="Q12" i="3" s="1"/>
  <c r="M11" i="3"/>
  <c r="N11" i="3" s="1"/>
  <c r="Q11" i="3" s="1"/>
  <c r="O12" i="5" s="1"/>
  <c r="M10" i="3"/>
  <c r="N10" i="3" s="1"/>
  <c r="Q10" i="3" s="1"/>
  <c r="O11" i="5" s="1"/>
  <c r="M9" i="3"/>
  <c r="N9" i="3" s="1"/>
  <c r="Q9" i="3" s="1"/>
  <c r="O10" i="5" s="1"/>
  <c r="M8" i="3"/>
  <c r="N8" i="3" s="1"/>
  <c r="Q8" i="3" s="1"/>
  <c r="O9" i="5" s="1"/>
  <c r="M6" i="3"/>
  <c r="N6" i="3" s="1"/>
  <c r="Q6" i="3" s="1"/>
  <c r="O7" i="5" s="1"/>
  <c r="M5" i="3"/>
  <c r="N5" i="3" s="1"/>
  <c r="Q5" i="3" s="1"/>
  <c r="O6" i="5" s="1"/>
  <c r="M4" i="3"/>
  <c r="N4" i="3" s="1"/>
  <c r="Q4" i="3" s="1"/>
  <c r="O5" i="5" s="1"/>
  <c r="M3" i="3"/>
  <c r="N3" i="3" s="1"/>
  <c r="Q3" i="3" s="1"/>
  <c r="O4" i="5" s="1"/>
  <c r="Y8" i="4"/>
  <c r="AB8" i="4" s="1"/>
  <c r="AN51" i="75"/>
  <c r="I52" i="5" s="1"/>
  <c r="B49" i="84"/>
  <c r="N16" i="75"/>
  <c r="V16" i="75"/>
  <c r="W16" i="75"/>
  <c r="AC16" i="75" s="1"/>
  <c r="AF31" i="4"/>
  <c r="AE32" i="5" s="1"/>
  <c r="X44" i="5"/>
  <c r="X32" i="5"/>
  <c r="X19" i="5"/>
  <c r="X12" i="5"/>
  <c r="X7" i="5"/>
  <c r="AB52" i="3"/>
  <c r="R53" i="5" s="1"/>
  <c r="AB49" i="3"/>
  <c r="R50" i="5" s="1"/>
  <c r="AB44" i="3"/>
  <c r="R45" i="5" s="1"/>
  <c r="AB41" i="3"/>
  <c r="R42" i="5" s="1"/>
  <c r="AB39" i="3"/>
  <c r="R40" i="5" s="1"/>
  <c r="AB36" i="3"/>
  <c r="R37" i="5" s="1"/>
  <c r="AB35" i="3"/>
  <c r="R36" i="5" s="1"/>
  <c r="AB33" i="3"/>
  <c r="R34" i="5" s="1"/>
  <c r="AB31" i="3"/>
  <c r="R32" i="5" s="1"/>
  <c r="AB19" i="3"/>
  <c r="R20" i="5" s="1"/>
  <c r="AB18" i="3"/>
  <c r="R19" i="5" s="1"/>
  <c r="AB16" i="3"/>
  <c r="R17" i="5" s="1"/>
  <c r="AB12" i="3"/>
  <c r="R13" i="5" s="1"/>
  <c r="AB11" i="3"/>
  <c r="R12" i="5" s="1"/>
  <c r="AB10" i="3"/>
  <c r="R11" i="5" s="1"/>
  <c r="AB9" i="3"/>
  <c r="R10" i="5" s="1"/>
  <c r="AB5" i="3"/>
  <c r="R6" i="5" s="1"/>
  <c r="AB3" i="3"/>
  <c r="R4" i="5" s="1"/>
  <c r="AN15" i="75"/>
  <c r="I16" i="5" s="1"/>
  <c r="AF39" i="4"/>
  <c r="AE40" i="5" s="1"/>
  <c r="AF6" i="4"/>
  <c r="AE7" i="5" s="1"/>
  <c r="X52" i="5"/>
  <c r="X48" i="5"/>
  <c r="X40" i="5"/>
  <c r="X36" i="5"/>
  <c r="AF49" i="4"/>
  <c r="AE50" i="5" s="1"/>
  <c r="AF41" i="4"/>
  <c r="AE42" i="5" s="1"/>
  <c r="AF33" i="4"/>
  <c r="AF16" i="4"/>
  <c r="AE17" i="5" s="1"/>
  <c r="AF9" i="4"/>
  <c r="AE10" i="5" s="1"/>
  <c r="X53" i="5"/>
  <c r="X49" i="5"/>
  <c r="X45" i="5"/>
  <c r="X41" i="5"/>
  <c r="X37" i="5"/>
  <c r="X33" i="5"/>
  <c r="X20" i="5"/>
  <c r="X13" i="5"/>
  <c r="X4" i="5"/>
  <c r="AF51" i="4"/>
  <c r="AE52" i="5" s="1"/>
  <c r="AF43" i="4"/>
  <c r="AF35" i="4"/>
  <c r="AF18" i="4"/>
  <c r="AE19" i="5" s="1"/>
  <c r="AF11" i="4"/>
  <c r="AE12" i="5" s="1"/>
  <c r="X46" i="5"/>
  <c r="X42" i="5"/>
  <c r="X38" i="5"/>
  <c r="X30" i="5"/>
  <c r="X14" i="5"/>
  <c r="X10" i="5"/>
  <c r="X5" i="5"/>
  <c r="AB41" i="75"/>
  <c r="AC35" i="75"/>
  <c r="AB34" i="75"/>
  <c r="J32" i="75"/>
  <c r="X51" i="5"/>
  <c r="X47" i="5"/>
  <c r="X43" i="5"/>
  <c r="X39" i="5"/>
  <c r="X35" i="5"/>
  <c r="X31" i="5"/>
  <c r="X18" i="5"/>
  <c r="X15" i="5"/>
  <c r="X11" i="5"/>
  <c r="X6" i="5"/>
  <c r="AF47" i="4"/>
  <c r="AF53" i="4"/>
  <c r="AE54" i="5" s="1"/>
  <c r="AF45" i="4"/>
  <c r="AE46" i="5" s="1"/>
  <c r="AF37" i="4"/>
  <c r="AE38" i="5" s="1"/>
  <c r="AF29" i="4"/>
  <c r="AE30" i="5" s="1"/>
  <c r="AF13" i="4"/>
  <c r="AE14" i="5" s="1"/>
  <c r="AF4" i="4"/>
  <c r="AE5" i="5" s="1"/>
  <c r="AF48" i="4"/>
  <c r="AE49" i="5" s="1"/>
  <c r="AF40" i="4"/>
  <c r="AE41" i="5" s="1"/>
  <c r="AF32" i="4"/>
  <c r="AE33" i="5" s="1"/>
  <c r="AF15" i="4"/>
  <c r="AE16" i="5" s="1"/>
  <c r="AF8" i="4"/>
  <c r="AE9" i="5" s="1"/>
  <c r="AF50" i="4"/>
  <c r="AE51" i="5" s="1"/>
  <c r="AF42" i="4"/>
  <c r="AE43" i="5" s="1"/>
  <c r="W38" i="4"/>
  <c r="AC39" i="5" s="1"/>
  <c r="AF34" i="4"/>
  <c r="AE35" i="5" s="1"/>
  <c r="AF17" i="4"/>
  <c r="AE18" i="5" s="1"/>
  <c r="AF10" i="4"/>
  <c r="AE11" i="5" s="1"/>
  <c r="AB48" i="3"/>
  <c r="R49" i="5" s="1"/>
  <c r="AB40" i="3"/>
  <c r="R41" i="5" s="1"/>
  <c r="AB32" i="3"/>
  <c r="R33" i="5" s="1"/>
  <c r="AB15" i="3"/>
  <c r="AB8" i="3"/>
  <c r="R9" i="5" s="1"/>
  <c r="AB6" i="3"/>
  <c r="R7" i="5" s="1"/>
  <c r="AB46" i="3"/>
  <c r="R47" i="5" s="1"/>
  <c r="AB38" i="3"/>
  <c r="R39" i="5" s="1"/>
  <c r="AB30" i="3"/>
  <c r="R31" i="5" s="1"/>
  <c r="AB14" i="3"/>
  <c r="R15" i="5" s="1"/>
  <c r="AB47" i="3"/>
  <c r="R48" i="5" s="1"/>
  <c r="AB53" i="3"/>
  <c r="R54" i="5" s="1"/>
  <c r="AB45" i="3"/>
  <c r="R46" i="5" s="1"/>
  <c r="AB37" i="3"/>
  <c r="R38" i="5" s="1"/>
  <c r="AB29" i="3"/>
  <c r="R30" i="5" s="1"/>
  <c r="AB13" i="3"/>
  <c r="R14" i="5" s="1"/>
  <c r="AB4" i="3"/>
  <c r="R5" i="5" s="1"/>
  <c r="AB51" i="3"/>
  <c r="R52" i="5" s="1"/>
  <c r="AB43" i="3"/>
  <c r="R44" i="5" s="1"/>
  <c r="AB50" i="3"/>
  <c r="R51" i="5" s="1"/>
  <c r="AB42" i="3"/>
  <c r="R43" i="5" s="1"/>
  <c r="AB34" i="3"/>
  <c r="R35" i="5" s="1"/>
  <c r="AB17" i="3"/>
  <c r="R18" i="5" s="1"/>
  <c r="V13" i="3"/>
  <c r="Q14" i="5" s="1"/>
  <c r="AL52" i="5"/>
  <c r="AM52" i="5" s="1"/>
  <c r="AA52" i="75"/>
  <c r="AA48" i="75"/>
  <c r="AA44" i="75"/>
  <c r="AA40" i="75"/>
  <c r="AA3" i="75"/>
  <c r="F49" i="75"/>
  <c r="F45" i="75"/>
  <c r="AA53" i="75"/>
  <c r="AA49" i="75"/>
  <c r="AA45" i="75"/>
  <c r="AA41" i="75"/>
  <c r="AQ5" i="75"/>
  <c r="J6" i="5" s="1"/>
  <c r="F52" i="75"/>
  <c r="F36" i="75"/>
  <c r="F32" i="75"/>
  <c r="F15" i="75"/>
  <c r="F12" i="75"/>
  <c r="F8" i="75"/>
  <c r="F3" i="75"/>
  <c r="V51" i="3"/>
  <c r="Q52" i="5" s="1"/>
  <c r="K48" i="3"/>
  <c r="N49" i="5" s="1"/>
  <c r="V44" i="3"/>
  <c r="Q45" i="5" s="1"/>
  <c r="V36" i="3"/>
  <c r="Q37" i="5" s="1"/>
  <c r="K33" i="3"/>
  <c r="N34" i="5" s="1"/>
  <c r="V19" i="3"/>
  <c r="Q20" i="5" s="1"/>
  <c r="J48" i="75"/>
  <c r="AQ37" i="75"/>
  <c r="AA36" i="75"/>
  <c r="AA15" i="75"/>
  <c r="AA8" i="75"/>
  <c r="AA37" i="75"/>
  <c r="AE29" i="75"/>
  <c r="AJ29" i="75" s="1"/>
  <c r="G30" i="5" s="1"/>
  <c r="V42" i="3"/>
  <c r="Q43" i="5" s="1"/>
  <c r="AA32" i="75"/>
  <c r="AL54" i="5"/>
  <c r="AM54" i="5" s="1"/>
  <c r="K46" i="3"/>
  <c r="N47" i="5" s="1"/>
  <c r="G42" i="3"/>
  <c r="M43" i="5" s="1"/>
  <c r="Z36" i="75"/>
  <c r="Z15" i="75"/>
  <c r="AN6" i="75"/>
  <c r="I7" i="5" s="1"/>
  <c r="AN5" i="75"/>
  <c r="I6" i="5" s="1"/>
  <c r="F35" i="75"/>
  <c r="F31" i="75"/>
  <c r="F6" i="75"/>
  <c r="AA11" i="75"/>
  <c r="Z44" i="75"/>
  <c r="Z40" i="75"/>
  <c r="W4" i="4"/>
  <c r="AC5" i="5" s="1"/>
  <c r="M11" i="4"/>
  <c r="N11" i="4" s="1"/>
  <c r="Z12" i="5" s="1"/>
  <c r="AC36" i="75"/>
  <c r="Z12" i="75"/>
  <c r="H37" i="4"/>
  <c r="Y38" i="5" s="1"/>
  <c r="H16" i="4"/>
  <c r="Y17" i="5" s="1"/>
  <c r="H13" i="4"/>
  <c r="Y14" i="5" s="1"/>
  <c r="H9" i="4"/>
  <c r="Y10" i="5" s="1"/>
  <c r="AN44" i="75"/>
  <c r="I45" i="5" s="1"/>
  <c r="AN29" i="75"/>
  <c r="I30" i="5" s="1"/>
  <c r="AN12" i="75"/>
  <c r="I13" i="5" s="1"/>
  <c r="H45" i="4"/>
  <c r="Y46" i="5" s="1"/>
  <c r="AB18" i="4"/>
  <c r="AD19" i="5" s="1"/>
  <c r="K53" i="3"/>
  <c r="N54" i="5" s="1"/>
  <c r="K45" i="3"/>
  <c r="N46" i="5" s="1"/>
  <c r="W45" i="4"/>
  <c r="AC46" i="5" s="1"/>
  <c r="AB39" i="4"/>
  <c r="AD40" i="5" s="1"/>
  <c r="W37" i="4"/>
  <c r="AC38" i="5" s="1"/>
  <c r="AB19" i="4"/>
  <c r="AD20" i="5" s="1"/>
  <c r="W17" i="4"/>
  <c r="AC18" i="5" s="1"/>
  <c r="M48" i="4"/>
  <c r="N48" i="4" s="1"/>
  <c r="AE52" i="75"/>
  <c r="AJ52" i="75" s="1"/>
  <c r="G53" i="5" s="1"/>
  <c r="AE33" i="75"/>
  <c r="AJ33" i="75" s="1"/>
  <c r="G34" i="5" s="1"/>
  <c r="Z31" i="75"/>
  <c r="AB17" i="75"/>
  <c r="W31" i="4"/>
  <c r="AC32" i="5" s="1"/>
  <c r="H53" i="4"/>
  <c r="Y54" i="5" s="1"/>
  <c r="M19" i="4"/>
  <c r="N19" i="4" s="1"/>
  <c r="M15" i="4"/>
  <c r="N15" i="4" s="1"/>
  <c r="Z16" i="5" s="1"/>
  <c r="M8" i="4"/>
  <c r="N8" i="4" s="1"/>
  <c r="Z9" i="5" s="1"/>
  <c r="M3" i="4"/>
  <c r="N3" i="4" s="1"/>
  <c r="K49" i="3"/>
  <c r="N50" i="5" s="1"/>
  <c r="V15" i="3"/>
  <c r="Q16" i="5" s="1"/>
  <c r="V8" i="3"/>
  <c r="Q9" i="5" s="1"/>
  <c r="AC40" i="75"/>
  <c r="AL50" i="5"/>
  <c r="AM50" i="5" s="1"/>
  <c r="V48" i="3"/>
  <c r="Q49" i="5" s="1"/>
  <c r="AB46" i="4"/>
  <c r="AD47" i="5" s="1"/>
  <c r="W19" i="4"/>
  <c r="AC20" i="5" s="1"/>
  <c r="Z51" i="75"/>
  <c r="Z47" i="75"/>
  <c r="Z43" i="75"/>
  <c r="Z6" i="75"/>
  <c r="AL49" i="5"/>
  <c r="AM49" i="5" s="1"/>
  <c r="J50" i="75"/>
  <c r="AC49" i="75"/>
  <c r="AC45" i="75"/>
  <c r="Z39" i="75"/>
  <c r="AC30" i="75"/>
  <c r="Z18" i="75"/>
  <c r="M30" i="4"/>
  <c r="N30" i="4" s="1"/>
  <c r="Z31" i="5" s="1"/>
  <c r="M17" i="4"/>
  <c r="N17" i="4" s="1"/>
  <c r="Z18" i="5" s="1"/>
  <c r="M14" i="4"/>
  <c r="N14" i="4" s="1"/>
  <c r="Z15" i="5" s="1"/>
  <c r="K6" i="3"/>
  <c r="N7" i="5" s="1"/>
  <c r="J43" i="75"/>
  <c r="J16" i="75"/>
  <c r="AQ13" i="75"/>
  <c r="J14" i="5" s="1"/>
  <c r="F30" i="75"/>
  <c r="F14" i="75"/>
  <c r="F10" i="75"/>
  <c r="W13" i="4"/>
  <c r="AC14" i="5" s="1"/>
  <c r="J39" i="75"/>
  <c r="AQ35" i="75"/>
  <c r="AN33" i="75"/>
  <c r="I34" i="5" s="1"/>
  <c r="AA30" i="75"/>
  <c r="AA46" i="75"/>
  <c r="K39" i="3"/>
  <c r="N40" i="5" s="1"/>
  <c r="V35" i="3"/>
  <c r="Q36" i="5" s="1"/>
  <c r="G19" i="3"/>
  <c r="M20" i="5" s="1"/>
  <c r="AN53" i="75"/>
  <c r="I54" i="5" s="1"/>
  <c r="J53" i="75"/>
  <c r="AQ42" i="75"/>
  <c r="J43" i="5" s="1"/>
  <c r="AB38" i="75"/>
  <c r="F44" i="75"/>
  <c r="AA38" i="75"/>
  <c r="AA5" i="75"/>
  <c r="W9" i="4"/>
  <c r="AC10" i="5" s="1"/>
  <c r="M46" i="4"/>
  <c r="N46" i="4" s="1"/>
  <c r="Z47" i="5" s="1"/>
  <c r="M37" i="4"/>
  <c r="N37" i="4" s="1"/>
  <c r="Z38" i="5" s="1"/>
  <c r="V53" i="3"/>
  <c r="Q54" i="5" s="1"/>
  <c r="V12" i="3"/>
  <c r="Q13" i="5" s="1"/>
  <c r="AQ43" i="75"/>
  <c r="J44" i="5" s="1"/>
  <c r="AE41" i="75"/>
  <c r="AJ41" i="75" s="1"/>
  <c r="G42" i="5" s="1"/>
  <c r="AN37" i="75"/>
  <c r="I38" i="5" s="1"/>
  <c r="AC11" i="75"/>
  <c r="AQ8" i="75"/>
  <c r="J9" i="5" s="1"/>
  <c r="AL48" i="5"/>
  <c r="AM48" i="5" s="1"/>
  <c r="H19" i="4"/>
  <c r="Y20" i="5" s="1"/>
  <c r="AK32" i="3"/>
  <c r="U33" i="5" s="1"/>
  <c r="G10" i="3"/>
  <c r="M11" i="5" s="1"/>
  <c r="AA33" i="75"/>
  <c r="AB43" i="4"/>
  <c r="AD44" i="5" s="1"/>
  <c r="W42" i="4"/>
  <c r="AC43" i="5" s="1"/>
  <c r="AB33" i="4"/>
  <c r="AD34" i="5" s="1"/>
  <c r="W30" i="4"/>
  <c r="AC31" i="5" s="1"/>
  <c r="W3" i="4"/>
  <c r="AC4" i="5" s="1"/>
  <c r="M53" i="4"/>
  <c r="N53" i="4" s="1"/>
  <c r="Z54" i="5" s="1"/>
  <c r="M29" i="4"/>
  <c r="N29" i="4" s="1"/>
  <c r="Z30" i="5" s="1"/>
  <c r="M16" i="4"/>
  <c r="N16" i="4" s="1"/>
  <c r="K50" i="3"/>
  <c r="N51" i="5" s="1"/>
  <c r="V46" i="3"/>
  <c r="Q47" i="5" s="1"/>
  <c r="K13" i="3"/>
  <c r="N14" i="5" s="1"/>
  <c r="K8" i="3"/>
  <c r="N9" i="5" s="1"/>
  <c r="AE48" i="75"/>
  <c r="AJ48" i="75" s="1"/>
  <c r="G49" i="5" s="1"/>
  <c r="AB47" i="75"/>
  <c r="AQ46" i="75"/>
  <c r="J47" i="5" s="1"/>
  <c r="J44" i="75"/>
  <c r="AB42" i="75"/>
  <c r="Z41" i="75"/>
  <c r="AN32" i="75"/>
  <c r="I33" i="5" s="1"/>
  <c r="AQ29" i="75"/>
  <c r="AA29" i="75"/>
  <c r="F33" i="75"/>
  <c r="F16" i="75"/>
  <c r="F13" i="75"/>
  <c r="F4" i="75"/>
  <c r="AB36" i="4"/>
  <c r="AD37" i="5" s="1"/>
  <c r="AB35" i="4"/>
  <c r="AD36" i="5" s="1"/>
  <c r="AB6" i="4"/>
  <c r="AD7" i="5" s="1"/>
  <c r="AK18" i="3"/>
  <c r="U19" i="5" s="1"/>
  <c r="AQ47" i="75"/>
  <c r="J48" i="5" s="1"/>
  <c r="J45" i="75"/>
  <c r="X43" i="75"/>
  <c r="AC31" i="75"/>
  <c r="J13" i="75"/>
  <c r="J11" i="75"/>
  <c r="X5" i="75"/>
  <c r="AQ4" i="75"/>
  <c r="J5" i="5" s="1"/>
  <c r="AA4" i="75"/>
  <c r="F48" i="75"/>
  <c r="AB16" i="4"/>
  <c r="AD17" i="5" s="1"/>
  <c r="AB47" i="4"/>
  <c r="AD48" i="5" s="1"/>
  <c r="W33" i="4"/>
  <c r="AC34" i="5" s="1"/>
  <c r="W32" i="4"/>
  <c r="AC33" i="5" s="1"/>
  <c r="M42" i="4"/>
  <c r="N42" i="4" s="1"/>
  <c r="Z43" i="5" s="1"/>
  <c r="M13" i="4"/>
  <c r="N13" i="4" s="1"/>
  <c r="G50" i="3"/>
  <c r="M51" i="5" s="1"/>
  <c r="V37" i="3"/>
  <c r="Q38" i="5" s="1"/>
  <c r="G13" i="3"/>
  <c r="M14" i="5" s="1"/>
  <c r="G8" i="3"/>
  <c r="M9" i="5" s="1"/>
  <c r="AC44" i="75"/>
  <c r="AC9" i="75"/>
  <c r="AB6" i="75"/>
  <c r="M45" i="4"/>
  <c r="N45" i="4" s="1"/>
  <c r="Z46" i="5" s="1"/>
  <c r="H8" i="4"/>
  <c r="Y9" i="5" s="1"/>
  <c r="AQ12" i="75"/>
  <c r="J13" i="5" s="1"/>
  <c r="J3" i="75"/>
  <c r="F47" i="75"/>
  <c r="F39" i="75"/>
  <c r="AA9" i="75"/>
  <c r="W48" i="4"/>
  <c r="AC49" i="5" s="1"/>
  <c r="M50" i="4"/>
  <c r="N50" i="4" s="1"/>
  <c r="Z51" i="5" s="1"/>
  <c r="H44" i="4"/>
  <c r="Y45" i="5" s="1"/>
  <c r="M39" i="4"/>
  <c r="N39" i="4" s="1"/>
  <c r="Z40" i="5" s="1"/>
  <c r="M18" i="4"/>
  <c r="N18" i="4" s="1"/>
  <c r="M5" i="4"/>
  <c r="N5" i="4" s="1"/>
  <c r="AK44" i="3"/>
  <c r="U45" i="5" s="1"/>
  <c r="G44" i="3"/>
  <c r="M45" i="5" s="1"/>
  <c r="V11" i="3"/>
  <c r="Q12" i="5" s="1"/>
  <c r="K4" i="3"/>
  <c r="N5" i="5" s="1"/>
  <c r="AB50" i="75"/>
  <c r="AN48" i="75"/>
  <c r="I49" i="5" s="1"/>
  <c r="AQ33" i="75"/>
  <c r="J34" i="5" s="1"/>
  <c r="AC29" i="75"/>
  <c r="AQ16" i="75"/>
  <c r="J17" i="5" s="1"/>
  <c r="AQ14" i="75"/>
  <c r="J15" i="5" s="1"/>
  <c r="AA13" i="75"/>
  <c r="F50" i="75"/>
  <c r="AL46" i="5"/>
  <c r="AM46" i="5" s="1"/>
  <c r="AQ50" i="75"/>
  <c r="AA16" i="75"/>
  <c r="AN11" i="75"/>
  <c r="I12" i="5" s="1"/>
  <c r="J6" i="75"/>
  <c r="W52" i="4"/>
  <c r="AC53" i="5" s="1"/>
  <c r="W50" i="4"/>
  <c r="AC51" i="5" s="1"/>
  <c r="W29" i="4"/>
  <c r="AC30" i="5" s="1"/>
  <c r="W16" i="4"/>
  <c r="AC17" i="5" s="1"/>
  <c r="AB9" i="4"/>
  <c r="AD10" i="5" s="1"/>
  <c r="H52" i="4"/>
  <c r="Y53" i="5" s="1"/>
  <c r="H36" i="4"/>
  <c r="Y37" i="5" s="1"/>
  <c r="H29" i="4"/>
  <c r="Y30" i="5" s="1"/>
  <c r="V38" i="3"/>
  <c r="Q39" i="5" s="1"/>
  <c r="K36" i="3"/>
  <c r="N37" i="5" s="1"/>
  <c r="AK43" i="3"/>
  <c r="U44" i="5" s="1"/>
  <c r="AB41" i="4"/>
  <c r="AD42" i="5" s="1"/>
  <c r="AB11" i="4"/>
  <c r="AD12" i="5" s="1"/>
  <c r="W10" i="4"/>
  <c r="AC11" i="5" s="1"/>
  <c r="H47" i="4"/>
  <c r="Y48" i="5" s="1"/>
  <c r="M40" i="4"/>
  <c r="N40" i="4" s="1"/>
  <c r="M32" i="4"/>
  <c r="N32" i="4" s="1"/>
  <c r="AB42" i="4"/>
  <c r="AD43" i="5" s="1"/>
  <c r="W41" i="4"/>
  <c r="AC42" i="5" s="1"/>
  <c r="AB12" i="4"/>
  <c r="AD13" i="5" s="1"/>
  <c r="AB4" i="4"/>
  <c r="AD5" i="5" s="1"/>
  <c r="M52" i="4"/>
  <c r="N52" i="4" s="1"/>
  <c r="M34" i="4"/>
  <c r="N34" i="4" s="1"/>
  <c r="AK39" i="3"/>
  <c r="U40" i="5" s="1"/>
  <c r="AB53" i="4"/>
  <c r="AD54" i="5" s="1"/>
  <c r="W49" i="4"/>
  <c r="AC50" i="5" s="1"/>
  <c r="W47" i="4"/>
  <c r="AC48" i="5" s="1"/>
  <c r="AB15" i="4"/>
  <c r="AD16" i="5" s="1"/>
  <c r="H49" i="4"/>
  <c r="Y50" i="5" s="1"/>
  <c r="M38" i="4"/>
  <c r="N38" i="4" s="1"/>
  <c r="AK6" i="3"/>
  <c r="U7" i="5" s="1"/>
  <c r="H12" i="4"/>
  <c r="Y13" i="5" s="1"/>
  <c r="M9" i="4"/>
  <c r="N9" i="4" s="1"/>
  <c r="H6" i="4"/>
  <c r="Y7" i="5" s="1"/>
  <c r="V49" i="3"/>
  <c r="Q50" i="5" s="1"/>
  <c r="G47" i="3"/>
  <c r="M48" i="5" s="1"/>
  <c r="K41" i="3"/>
  <c r="N42" i="5" s="1"/>
  <c r="AK36" i="3"/>
  <c r="U37" i="5" s="1"/>
  <c r="AK30" i="3"/>
  <c r="U31" i="5" s="1"/>
  <c r="V30" i="3"/>
  <c r="Q31" i="5" s="1"/>
  <c r="G29" i="3"/>
  <c r="M30" i="5" s="1"/>
  <c r="V6" i="3"/>
  <c r="AQ51" i="75"/>
  <c r="J52" i="5" s="1"/>
  <c r="AB51" i="75"/>
  <c r="AQ49" i="75"/>
  <c r="J50" i="5" s="1"/>
  <c r="AQ48" i="75"/>
  <c r="J49" i="5" s="1"/>
  <c r="AC39" i="75"/>
  <c r="AJ34" i="75"/>
  <c r="G35" i="5" s="1"/>
  <c r="AN30" i="75"/>
  <c r="I31" i="5" s="1"/>
  <c r="AN18" i="75"/>
  <c r="I19" i="5" s="1"/>
  <c r="AJ18" i="75"/>
  <c r="G19" i="5" s="1"/>
  <c r="AB11" i="75"/>
  <c r="AC8" i="75"/>
  <c r="AB8" i="75"/>
  <c r="F41" i="75"/>
  <c r="AE43" i="75"/>
  <c r="AJ43" i="75" s="1"/>
  <c r="G44" i="5" s="1"/>
  <c r="AE30" i="75"/>
  <c r="AJ30" i="75" s="1"/>
  <c r="G31" i="5" s="1"/>
  <c r="H31" i="4"/>
  <c r="Y32" i="5" s="1"/>
  <c r="M10" i="4"/>
  <c r="N10" i="4" s="1"/>
  <c r="Z11" i="5" s="1"/>
  <c r="M4" i="4"/>
  <c r="N4" i="4" s="1"/>
  <c r="Z5" i="5" s="1"/>
  <c r="G51" i="3"/>
  <c r="M52" i="5" s="1"/>
  <c r="G38" i="3"/>
  <c r="M39" i="5" s="1"/>
  <c r="K37" i="3"/>
  <c r="N38" i="5" s="1"/>
  <c r="V32" i="3"/>
  <c r="Q33" i="5" s="1"/>
  <c r="AK29" i="3"/>
  <c r="U30" i="5" s="1"/>
  <c r="AK10" i="3"/>
  <c r="U11" i="5" s="1"/>
  <c r="V10" i="3"/>
  <c r="Q11" i="5" s="1"/>
  <c r="G9" i="3"/>
  <c r="M10" i="5" s="1"/>
  <c r="AC53" i="75"/>
  <c r="AN50" i="75"/>
  <c r="I51" i="5" s="1"/>
  <c r="AN47" i="75"/>
  <c r="I48" i="5" s="1"/>
  <c r="AQ38" i="75"/>
  <c r="J39" i="5" s="1"/>
  <c r="AC37" i="75"/>
  <c r="G20" i="5"/>
  <c r="AN14" i="75"/>
  <c r="I15" i="5" s="1"/>
  <c r="AN13" i="75"/>
  <c r="I14" i="5" s="1"/>
  <c r="AN10" i="75"/>
  <c r="I11" i="5" s="1"/>
  <c r="AN9" i="75"/>
  <c r="I10" i="5" s="1"/>
  <c r="T4" i="75"/>
  <c r="AN3" i="75"/>
  <c r="I4" i="5" s="1"/>
  <c r="F40" i="75"/>
  <c r="H3" i="4"/>
  <c r="Y4" i="5" s="1"/>
  <c r="AK41" i="3"/>
  <c r="U42" i="5" s="1"/>
  <c r="V41" i="3"/>
  <c r="Q42" i="5" s="1"/>
  <c r="G12" i="3"/>
  <c r="M13" i="5" s="1"/>
  <c r="G4" i="3"/>
  <c r="M5" i="5" s="1"/>
  <c r="AQ52" i="75"/>
  <c r="J53" i="5" s="1"/>
  <c r="Z52" i="75"/>
  <c r="J46" i="75"/>
  <c r="AN40" i="75"/>
  <c r="I41" i="5" s="1"/>
  <c r="AQ34" i="75"/>
  <c r="J35" i="5" s="1"/>
  <c r="J33" i="75"/>
  <c r="AK37" i="3"/>
  <c r="U38" i="5" s="1"/>
  <c r="G37" i="3"/>
  <c r="M38" i="5" s="1"/>
  <c r="AK35" i="3"/>
  <c r="U36" i="5" s="1"/>
  <c r="AK19" i="3"/>
  <c r="U20" i="5" s="1"/>
  <c r="AK14" i="3"/>
  <c r="U15" i="5" s="1"/>
  <c r="AK9" i="3"/>
  <c r="U10" i="5" s="1"/>
  <c r="AK4" i="3"/>
  <c r="U5" i="5" s="1"/>
  <c r="AN41" i="75"/>
  <c r="I42" i="5" s="1"/>
  <c r="AB36" i="75"/>
  <c r="AC18" i="75"/>
  <c r="AQ17" i="75"/>
  <c r="J18" i="5" s="1"/>
  <c r="X15" i="75"/>
  <c r="AL47" i="5"/>
  <c r="AM47" i="5" s="1"/>
  <c r="H41" i="4"/>
  <c r="Y42" i="5" s="1"/>
  <c r="H33" i="4"/>
  <c r="Y34" i="5" s="1"/>
  <c r="H15" i="4"/>
  <c r="Y16" i="5" s="1"/>
  <c r="M12" i="4"/>
  <c r="N12" i="4" s="1"/>
  <c r="H4" i="4"/>
  <c r="Y5" i="5" s="1"/>
  <c r="AK50" i="3"/>
  <c r="U51" i="5" s="1"/>
  <c r="K47" i="3"/>
  <c r="N48" i="5" s="1"/>
  <c r="K29" i="3"/>
  <c r="N30" i="5" s="1"/>
  <c r="V16" i="3"/>
  <c r="Q17" i="5" s="1"/>
  <c r="V14" i="3"/>
  <c r="Q15" i="5" s="1"/>
  <c r="V3" i="3"/>
  <c r="Q4" i="5" s="1"/>
  <c r="J52" i="75"/>
  <c r="AC48" i="75"/>
  <c r="AQ45" i="75"/>
  <c r="AN35" i="75"/>
  <c r="I36" i="5" s="1"/>
  <c r="AB32" i="75"/>
  <c r="J20" i="5"/>
  <c r="AC13" i="75"/>
  <c r="J12" i="75"/>
  <c r="J9" i="75"/>
  <c r="J8" i="75"/>
  <c r="T6" i="75"/>
  <c r="F42" i="75"/>
  <c r="F38" i="75"/>
  <c r="AL51" i="5"/>
  <c r="AM51" i="5" s="1"/>
  <c r="S35" i="5"/>
  <c r="W44" i="4"/>
  <c r="AC45" i="5" s="1"/>
  <c r="X54" i="5"/>
  <c r="H51" i="4"/>
  <c r="H50" i="4"/>
  <c r="Y51" i="5" s="1"/>
  <c r="M44" i="4"/>
  <c r="N44" i="4" s="1"/>
  <c r="M43" i="4"/>
  <c r="N43" i="4" s="1"/>
  <c r="M41" i="4"/>
  <c r="N41" i="4" s="1"/>
  <c r="H38" i="4"/>
  <c r="Y39" i="5" s="1"/>
  <c r="H35" i="4"/>
  <c r="Y36" i="5" s="1"/>
  <c r="H34" i="4"/>
  <c r="Y35" i="5" s="1"/>
  <c r="H17" i="4"/>
  <c r="Y18" i="5" s="1"/>
  <c r="H10" i="4"/>
  <c r="Y11" i="5" s="1"/>
  <c r="AK51" i="3"/>
  <c r="U52" i="5" s="1"/>
  <c r="K51" i="3"/>
  <c r="N52" i="5" s="1"/>
  <c r="G46" i="3"/>
  <c r="M47" i="5" s="1"/>
  <c r="AB51" i="4"/>
  <c r="AD52" i="5" s="1"/>
  <c r="AB49" i="4"/>
  <c r="AB32" i="4"/>
  <c r="AB29" i="4"/>
  <c r="W12" i="4"/>
  <c r="AC13" i="5" s="1"/>
  <c r="W6" i="4"/>
  <c r="AC7" i="5" s="1"/>
  <c r="W5" i="4"/>
  <c r="AC6" i="5" s="1"/>
  <c r="X50" i="5"/>
  <c r="M47" i="4"/>
  <c r="N47" i="4" s="1"/>
  <c r="Z48" i="5" s="1"/>
  <c r="H39" i="4"/>
  <c r="Y40" i="5" s="1"/>
  <c r="X34" i="5"/>
  <c r="M31" i="4"/>
  <c r="N31" i="4" s="1"/>
  <c r="Z32" i="5" s="1"/>
  <c r="H18" i="4"/>
  <c r="Y19" i="5" s="1"/>
  <c r="X17" i="5"/>
  <c r="H11" i="4"/>
  <c r="Y12" i="5" s="1"/>
  <c r="M6" i="4"/>
  <c r="N6" i="4" s="1"/>
  <c r="Z7" i="5" s="1"/>
  <c r="S19" i="5"/>
  <c r="AK13" i="3"/>
  <c r="U14" i="5" s="1"/>
  <c r="AB31" i="4"/>
  <c r="W53" i="4"/>
  <c r="AC54" i="5" s="1"/>
  <c r="AB50" i="4"/>
  <c r="AD51" i="5" s="1"/>
  <c r="W15" i="4"/>
  <c r="AC16" i="5" s="1"/>
  <c r="W14" i="4"/>
  <c r="AC15" i="5" s="1"/>
  <c r="W11" i="4"/>
  <c r="AC12" i="5" s="1"/>
  <c r="W36" i="4"/>
  <c r="AC37" i="5" s="1"/>
  <c r="W35" i="4"/>
  <c r="AC36" i="5" s="1"/>
  <c r="W34" i="4"/>
  <c r="AC35" i="5" s="1"/>
  <c r="W8" i="4"/>
  <c r="AC9" i="5" s="1"/>
  <c r="H40" i="4"/>
  <c r="Y41" i="5" s="1"/>
  <c r="K52" i="3"/>
  <c r="N53" i="5" s="1"/>
  <c r="AK48" i="3"/>
  <c r="U49" i="5" s="1"/>
  <c r="V47" i="3"/>
  <c r="Q48" i="5" s="1"/>
  <c r="S47" i="5"/>
  <c r="AK31" i="3"/>
  <c r="U32" i="5" s="1"/>
  <c r="S30" i="5"/>
  <c r="AK17" i="3"/>
  <c r="U18" i="5" s="1"/>
  <c r="V17" i="3"/>
  <c r="Q18" i="5" s="1"/>
  <c r="W46" i="4"/>
  <c r="AC47" i="5" s="1"/>
  <c r="AB3" i="4"/>
  <c r="AK53" i="3"/>
  <c r="U54" i="5" s="1"/>
  <c r="S39" i="5"/>
  <c r="S33" i="5"/>
  <c r="W43" i="4"/>
  <c r="AC44" i="5" s="1"/>
  <c r="W40" i="4"/>
  <c r="AC41" i="5" s="1"/>
  <c r="AB48" i="4"/>
  <c r="M51" i="4"/>
  <c r="N51" i="4" s="1"/>
  <c r="Z52" i="5" s="1"/>
  <c r="M49" i="4"/>
  <c r="N49" i="4" s="1"/>
  <c r="H46" i="4"/>
  <c r="Y47" i="5" s="1"/>
  <c r="H43" i="4"/>
  <c r="Y44" i="5" s="1"/>
  <c r="H42" i="4"/>
  <c r="Y43" i="5" s="1"/>
  <c r="M36" i="4"/>
  <c r="N36" i="4" s="1"/>
  <c r="M35" i="4"/>
  <c r="N35" i="4" s="1"/>
  <c r="M33" i="4"/>
  <c r="N33" i="4" s="1"/>
  <c r="Z34" i="5" s="1"/>
  <c r="H30" i="4"/>
  <c r="Y31" i="5" s="1"/>
  <c r="H14" i="4"/>
  <c r="Y15" i="5" s="1"/>
  <c r="H5" i="4"/>
  <c r="Y6" i="5" s="1"/>
  <c r="V52" i="3"/>
  <c r="Q53" i="5" s="1"/>
  <c r="G52" i="3"/>
  <c r="M53" i="5" s="1"/>
  <c r="AK49" i="3"/>
  <c r="U50" i="5" s="1"/>
  <c r="G48" i="3"/>
  <c r="M49" i="5" s="1"/>
  <c r="AK45" i="3"/>
  <c r="U46" i="5" s="1"/>
  <c r="V45" i="3"/>
  <c r="Q46" i="5" s="1"/>
  <c r="V43" i="3"/>
  <c r="Q44" i="5" s="1"/>
  <c r="V39" i="3"/>
  <c r="Q40" i="5" s="1"/>
  <c r="AK34" i="3"/>
  <c r="U35" i="5" s="1"/>
  <c r="S20" i="5"/>
  <c r="AK16" i="3"/>
  <c r="U17" i="5" s="1"/>
  <c r="X9" i="5"/>
  <c r="AK33" i="3"/>
  <c r="U34" i="5" s="1"/>
  <c r="S32" i="5"/>
  <c r="X16" i="5"/>
  <c r="AB52" i="4"/>
  <c r="AB45" i="4"/>
  <c r="AB44" i="4"/>
  <c r="AD45" i="5" s="1"/>
  <c r="AB40" i="4"/>
  <c r="AB37" i="4"/>
  <c r="H48" i="4"/>
  <c r="Y49" i="5" s="1"/>
  <c r="H32" i="4"/>
  <c r="Y33" i="5" s="1"/>
  <c r="G53" i="3"/>
  <c r="M54" i="5" s="1"/>
  <c r="AK38" i="3"/>
  <c r="U39" i="5" s="1"/>
  <c r="V29" i="3"/>
  <c r="Q30" i="5" s="1"/>
  <c r="G45" i="3"/>
  <c r="M46" i="5" s="1"/>
  <c r="S45" i="5"/>
  <c r="G43" i="3"/>
  <c r="M44" i="5" s="1"/>
  <c r="AK40" i="3"/>
  <c r="U41" i="5" s="1"/>
  <c r="K40" i="3"/>
  <c r="N41" i="5" s="1"/>
  <c r="G36" i="3"/>
  <c r="M37" i="5" s="1"/>
  <c r="S36" i="5"/>
  <c r="K34" i="3"/>
  <c r="N35" i="5" s="1"/>
  <c r="K31" i="3"/>
  <c r="N32" i="5" s="1"/>
  <c r="G30" i="3"/>
  <c r="M31" i="5" s="1"/>
  <c r="K18" i="3"/>
  <c r="N19" i="5" s="1"/>
  <c r="G17" i="3"/>
  <c r="M18" i="5" s="1"/>
  <c r="G15" i="3"/>
  <c r="M16" i="5" s="1"/>
  <c r="K14" i="3"/>
  <c r="N15" i="5" s="1"/>
  <c r="K11" i="3"/>
  <c r="N12" i="5" s="1"/>
  <c r="V4" i="3"/>
  <c r="Q5" i="5" s="1"/>
  <c r="J49" i="75"/>
  <c r="J47" i="75"/>
  <c r="AE45" i="75"/>
  <c r="AJ45" i="75" s="1"/>
  <c r="G46" i="5" s="1"/>
  <c r="AC43" i="75"/>
  <c r="X42" i="75"/>
  <c r="AC42" i="75"/>
  <c r="S37" i="5"/>
  <c r="AK11" i="3"/>
  <c r="U12" i="5" s="1"/>
  <c r="S10" i="5"/>
  <c r="AK8" i="3"/>
  <c r="U9" i="5" s="1"/>
  <c r="AE49" i="75"/>
  <c r="AJ49" i="75" s="1"/>
  <c r="G50" i="5" s="1"/>
  <c r="Z48" i="75"/>
  <c r="T35" i="75"/>
  <c r="Z35" i="75"/>
  <c r="AK42" i="3"/>
  <c r="U43" i="5" s="1"/>
  <c r="K42" i="3"/>
  <c r="N43" i="5" s="1"/>
  <c r="V40" i="3"/>
  <c r="Q41" i="5" s="1"/>
  <c r="G40" i="3"/>
  <c r="M41" i="5" s="1"/>
  <c r="K38" i="3"/>
  <c r="N39" i="5" s="1"/>
  <c r="K35" i="3"/>
  <c r="N36" i="5" s="1"/>
  <c r="V34" i="3"/>
  <c r="Q35" i="5" s="1"/>
  <c r="G34" i="3"/>
  <c r="M35" i="5" s="1"/>
  <c r="K32" i="3"/>
  <c r="N33" i="5" s="1"/>
  <c r="V31" i="3"/>
  <c r="Q32" i="5" s="1"/>
  <c r="G31" i="3"/>
  <c r="M32" i="5" s="1"/>
  <c r="S31" i="5"/>
  <c r="G18" i="3"/>
  <c r="M19" i="5" s="1"/>
  <c r="S18" i="5"/>
  <c r="K16" i="3"/>
  <c r="N17" i="5" s="1"/>
  <c r="G11" i="3"/>
  <c r="M12" i="5" s="1"/>
  <c r="S11" i="5"/>
  <c r="AK5" i="3"/>
  <c r="U6" i="5" s="1"/>
  <c r="V5" i="3"/>
  <c r="Q6" i="5" s="1"/>
  <c r="G5" i="3"/>
  <c r="M6" i="5" s="1"/>
  <c r="AQ53" i="75"/>
  <c r="AN52" i="75"/>
  <c r="I53" i="5" s="1"/>
  <c r="AC50" i="75"/>
  <c r="AC46" i="75"/>
  <c r="AK52" i="3"/>
  <c r="U53" i="5" s="1"/>
  <c r="V50" i="3"/>
  <c r="Q51" i="5" s="1"/>
  <c r="G49" i="3"/>
  <c r="M50" i="5" s="1"/>
  <c r="K44" i="3"/>
  <c r="S42" i="5"/>
  <c r="K19" i="3"/>
  <c r="N20" i="5" s="1"/>
  <c r="V18" i="3"/>
  <c r="Q19" i="5" s="1"/>
  <c r="K12" i="3"/>
  <c r="N13" i="5" s="1"/>
  <c r="K9" i="3"/>
  <c r="N10" i="5" s="1"/>
  <c r="AK3" i="3"/>
  <c r="U4" i="5" s="1"/>
  <c r="G3" i="3"/>
  <c r="AB46" i="75"/>
  <c r="AC33" i="75"/>
  <c r="G35" i="3"/>
  <c r="M36" i="5" s="1"/>
  <c r="G32" i="3"/>
  <c r="M33" i="5" s="1"/>
  <c r="G16" i="3"/>
  <c r="G14" i="3"/>
  <c r="M15" i="5" s="1"/>
  <c r="AK47" i="3"/>
  <c r="U48" i="5" s="1"/>
  <c r="AK46" i="3"/>
  <c r="U47" i="5" s="1"/>
  <c r="K43" i="3"/>
  <c r="N44" i="5" s="1"/>
  <c r="G41" i="3"/>
  <c r="M42" i="5" s="1"/>
  <c r="G39" i="3"/>
  <c r="M40" i="5" s="1"/>
  <c r="V33" i="3"/>
  <c r="Q34" i="5" s="1"/>
  <c r="G33" i="3"/>
  <c r="M34" i="5" s="1"/>
  <c r="K30" i="3"/>
  <c r="N31" i="5" s="1"/>
  <c r="K15" i="3"/>
  <c r="N16" i="5" s="1"/>
  <c r="V9" i="3"/>
  <c r="Q10" i="5" s="1"/>
  <c r="G6" i="3"/>
  <c r="M7" i="5" s="1"/>
  <c r="AE53" i="75"/>
  <c r="AJ53" i="75" s="1"/>
  <c r="AC52" i="75"/>
  <c r="J51" i="75"/>
  <c r="AN49" i="75"/>
  <c r="I50" i="5" s="1"/>
  <c r="AN46" i="75"/>
  <c r="I47" i="5" s="1"/>
  <c r="AN45" i="75"/>
  <c r="I46" i="5" s="1"/>
  <c r="AN42" i="75"/>
  <c r="I43" i="5" s="1"/>
  <c r="X13" i="75"/>
  <c r="AN31" i="75"/>
  <c r="I32" i="5" s="1"/>
  <c r="AQ30" i="75"/>
  <c r="J31" i="5" s="1"/>
  <c r="AQ18" i="75"/>
  <c r="J19" i="5" s="1"/>
  <c r="AQ9" i="75"/>
  <c r="AQ6" i="75"/>
  <c r="AC6" i="75"/>
  <c r="F53" i="75"/>
  <c r="F43" i="75"/>
  <c r="F17" i="75"/>
  <c r="AC41" i="75"/>
  <c r="AE40" i="75"/>
  <c r="AJ40" i="75" s="1"/>
  <c r="G41" i="5" s="1"/>
  <c r="J40" i="75"/>
  <c r="J38" i="75"/>
  <c r="AQ36" i="75"/>
  <c r="J36" i="75"/>
  <c r="AN34" i="75"/>
  <c r="I35" i="5" s="1"/>
  <c r="I20" i="5"/>
  <c r="J18" i="75"/>
  <c r="AN16" i="75"/>
  <c r="I17" i="5" s="1"/>
  <c r="AQ15" i="75"/>
  <c r="AQ11" i="75"/>
  <c r="X8" i="75"/>
  <c r="AN4" i="75"/>
  <c r="I5" i="5" s="1"/>
  <c r="F46" i="75"/>
  <c r="F29" i="75"/>
  <c r="F11" i="75"/>
  <c r="AB15" i="75"/>
  <c r="AA6" i="75"/>
  <c r="J42" i="75"/>
  <c r="AQ39" i="75"/>
  <c r="J40" i="5" s="1"/>
  <c r="AN38" i="75"/>
  <c r="I39" i="5" s="1"/>
  <c r="AN36" i="75"/>
  <c r="I37" i="5" s="1"/>
  <c r="J35" i="75"/>
  <c r="AQ32" i="75"/>
  <c r="J33" i="5" s="1"/>
  <c r="J29" i="75"/>
  <c r="J17" i="75"/>
  <c r="J5" i="75"/>
  <c r="AC4" i="75"/>
  <c r="AC3" i="75"/>
  <c r="AC5" i="75"/>
  <c r="T44" i="75"/>
  <c r="AQ41" i="75"/>
  <c r="AQ31" i="75"/>
  <c r="J32" i="5" s="1"/>
  <c r="AC17" i="75"/>
  <c r="AJ15" i="75"/>
  <c r="G16" i="5" s="1"/>
  <c r="AQ10" i="75"/>
  <c r="J11" i="5" s="1"/>
  <c r="AQ3" i="75"/>
  <c r="F51" i="75"/>
  <c r="F34" i="75"/>
  <c r="F9" i="75"/>
  <c r="F5" i="75"/>
  <c r="AN17" i="75"/>
  <c r="I18" i="5" s="1"/>
  <c r="J15" i="75"/>
  <c r="F37" i="75"/>
  <c r="F18" i="75"/>
  <c r="AN44" i="5"/>
  <c r="K10" i="3"/>
  <c r="N11" i="5" s="1"/>
  <c r="K3" i="3"/>
  <c r="N4" i="5" s="1"/>
  <c r="K5" i="3"/>
  <c r="N6" i="5" s="1"/>
  <c r="X53" i="75"/>
  <c r="AB53" i="75"/>
  <c r="AE50" i="75"/>
  <c r="AJ50" i="75" s="1"/>
  <c r="G51" i="5" s="1"/>
  <c r="AE51" i="75"/>
  <c r="AJ51" i="75" s="1"/>
  <c r="G52" i="5" s="1"/>
  <c r="X49" i="75"/>
  <c r="AB49" i="75"/>
  <c r="X44" i="75"/>
  <c r="AB44" i="75"/>
  <c r="AE44" i="75"/>
  <c r="AJ44" i="75" s="1"/>
  <c r="G45" i="5" s="1"/>
  <c r="AE47" i="75"/>
  <c r="AJ47" i="75" s="1"/>
  <c r="G48" i="5" s="1"/>
  <c r="AE46" i="75"/>
  <c r="AJ46" i="75" s="1"/>
  <c r="G47" i="5" s="1"/>
  <c r="AA17" i="75"/>
  <c r="AC15" i="75"/>
  <c r="X14" i="75"/>
  <c r="AB14" i="75"/>
  <c r="AC10" i="75"/>
  <c r="D20" i="5"/>
  <c r="AA10" i="75"/>
  <c r="Z38" i="75"/>
  <c r="Z42" i="75"/>
  <c r="AA39" i="75"/>
  <c r="Z14" i="75"/>
  <c r="AA50" i="75"/>
  <c r="AA43" i="75"/>
  <c r="AA35" i="75"/>
  <c r="AA34" i="75"/>
  <c r="Z37" i="75"/>
  <c r="AA51" i="75"/>
  <c r="Z17" i="75"/>
  <c r="Z10" i="75"/>
  <c r="AA47" i="75"/>
  <c r="AA18" i="75"/>
  <c r="Z4" i="75"/>
  <c r="Z33" i="75"/>
  <c r="T33" i="75"/>
  <c r="Z53" i="75"/>
  <c r="T53" i="75"/>
  <c r="X52" i="75"/>
  <c r="AB52" i="75"/>
  <c r="T51" i="75"/>
  <c r="AA42" i="75"/>
  <c r="T42" i="75"/>
  <c r="AC32" i="75"/>
  <c r="X32" i="75"/>
  <c r="T50" i="75"/>
  <c r="Z50" i="75"/>
  <c r="T47" i="75"/>
  <c r="AB45" i="75"/>
  <c r="X45" i="75"/>
  <c r="Z13" i="75"/>
  <c r="T13" i="75"/>
  <c r="X48" i="75"/>
  <c r="AB48" i="75"/>
  <c r="X51" i="75"/>
  <c r="AC51" i="75"/>
  <c r="AE42" i="75"/>
  <c r="AJ42" i="75" s="1"/>
  <c r="T52" i="75"/>
  <c r="X47" i="75"/>
  <c r="AC47" i="75"/>
  <c r="T46" i="75"/>
  <c r="Z46" i="75"/>
  <c r="Z49" i="75"/>
  <c r="T49" i="75"/>
  <c r="AC38" i="75"/>
  <c r="X38" i="75"/>
  <c r="X40" i="75"/>
  <c r="AB40" i="75"/>
  <c r="AN43" i="75"/>
  <c r="I44" i="5" s="1"/>
  <c r="T43" i="75"/>
  <c r="J41" i="75"/>
  <c r="T39" i="75"/>
  <c r="J37" i="75"/>
  <c r="T36" i="75"/>
  <c r="AE32" i="75"/>
  <c r="AJ32" i="75" s="1"/>
  <c r="G33" i="5" s="1"/>
  <c r="AB31" i="75"/>
  <c r="X31" i="75"/>
  <c r="AA14" i="75"/>
  <c r="T14" i="75"/>
  <c r="Z16" i="75"/>
  <c r="T16" i="75"/>
  <c r="X12" i="75"/>
  <c r="AC12" i="75"/>
  <c r="AB43" i="75"/>
  <c r="AB10" i="75"/>
  <c r="X10" i="75"/>
  <c r="T37" i="75"/>
  <c r="Z30" i="75"/>
  <c r="T30" i="75"/>
  <c r="X50" i="75"/>
  <c r="X46" i="75"/>
  <c r="X41" i="75"/>
  <c r="AC34" i="75"/>
  <c r="Z32" i="75"/>
  <c r="T32" i="75"/>
  <c r="AB18" i="75"/>
  <c r="X18" i="75"/>
  <c r="AC14" i="75"/>
  <c r="X39" i="75"/>
  <c r="AB39" i="75"/>
  <c r="AE31" i="75"/>
  <c r="AJ31" i="75" s="1"/>
  <c r="G32" i="5" s="1"/>
  <c r="X17" i="75"/>
  <c r="T45" i="75"/>
  <c r="AB37" i="75"/>
  <c r="X37" i="75"/>
  <c r="X36" i="75"/>
  <c r="X35" i="75"/>
  <c r="AB35" i="75"/>
  <c r="X30" i="75"/>
  <c r="AB30" i="75"/>
  <c r="AA12" i="75"/>
  <c r="T12" i="75"/>
  <c r="X29" i="75"/>
  <c r="AB29" i="75"/>
  <c r="Z45" i="75"/>
  <c r="T40" i="75"/>
  <c r="AN39" i="75"/>
  <c r="T38" i="75"/>
  <c r="Z34" i="75"/>
  <c r="T34" i="75"/>
  <c r="X33" i="75"/>
  <c r="AB33" i="75"/>
  <c r="J31" i="75"/>
  <c r="Z29" i="75"/>
  <c r="T29" i="75"/>
  <c r="T15" i="75"/>
  <c r="T41" i="75"/>
  <c r="X34" i="75"/>
  <c r="J34" i="75"/>
  <c r="T18" i="75"/>
  <c r="Z9" i="75"/>
  <c r="T9" i="75"/>
  <c r="AB5" i="75"/>
  <c r="X3" i="75"/>
  <c r="AB3" i="75"/>
  <c r="J30" i="75"/>
  <c r="T17" i="75"/>
  <c r="AB12" i="75"/>
  <c r="J10" i="75"/>
  <c r="X11" i="75"/>
  <c r="Z3" i="75"/>
  <c r="T3" i="75"/>
  <c r="X9" i="75"/>
  <c r="AB9" i="75"/>
  <c r="Z8" i="75"/>
  <c r="T8" i="75"/>
  <c r="X4" i="75"/>
  <c r="AB4" i="75"/>
  <c r="T31" i="75"/>
  <c r="J14" i="75"/>
  <c r="AB13" i="75"/>
  <c r="T11" i="75"/>
  <c r="X6" i="75"/>
  <c r="T10" i="75"/>
  <c r="T5" i="75"/>
  <c r="AN8" i="75"/>
  <c r="Z5" i="75"/>
  <c r="J4" i="75"/>
  <c r="K17" i="3"/>
  <c r="AK15" i="3"/>
  <c r="U16" i="5" s="1"/>
  <c r="AK12" i="3"/>
  <c r="U13" i="5" s="1"/>
  <c r="W51" i="4"/>
  <c r="AC52" i="5" s="1"/>
  <c r="W39" i="4"/>
  <c r="AB30" i="4"/>
  <c r="AB17" i="4"/>
  <c r="AB13" i="4"/>
  <c r="AB10" i="4"/>
  <c r="AB38" i="4"/>
  <c r="AB34" i="4"/>
  <c r="W18" i="4"/>
  <c r="AC19" i="5" s="1"/>
  <c r="AB14" i="4"/>
  <c r="AB5" i="4"/>
  <c r="BP50" i="86"/>
  <c r="AD44" i="75" l="1"/>
  <c r="AD9" i="75"/>
  <c r="AF31" i="75"/>
  <c r="D32" i="5" s="1"/>
  <c r="AD29" i="75"/>
  <c r="AF48" i="75"/>
  <c r="D49" i="5" s="1"/>
  <c r="AD47" i="75"/>
  <c r="AH46" i="75"/>
  <c r="F47" i="5" s="1"/>
  <c r="AD34" i="75"/>
  <c r="AD49" i="75"/>
  <c r="AH6" i="75"/>
  <c r="F7" i="5" s="1"/>
  <c r="AD17" i="75"/>
  <c r="AF15" i="75"/>
  <c r="D16" i="5" s="1"/>
  <c r="AH43" i="75"/>
  <c r="F44" i="5" s="1"/>
  <c r="AH33" i="75"/>
  <c r="F34" i="5" s="1"/>
  <c r="AF32" i="75"/>
  <c r="D33" i="5" s="1"/>
  <c r="AD39" i="75"/>
  <c r="AD32" i="75"/>
  <c r="AD36" i="75"/>
  <c r="AH44" i="75"/>
  <c r="F45" i="5" s="1"/>
  <c r="AF16" i="75"/>
  <c r="D17" i="5" s="1"/>
  <c r="AH12" i="75"/>
  <c r="F13" i="5" s="1"/>
  <c r="AD6" i="75"/>
  <c r="AF49" i="75"/>
  <c r="D50" i="5" s="1"/>
  <c r="AF41" i="75"/>
  <c r="D42" i="5" s="1"/>
  <c r="AF38" i="75"/>
  <c r="D39" i="5" s="1"/>
  <c r="AH48" i="75"/>
  <c r="AH32" i="75"/>
  <c r="F33" i="5" s="1"/>
  <c r="AF40" i="75"/>
  <c r="D41" i="5" s="1"/>
  <c r="AD31" i="75"/>
  <c r="X16" i="75"/>
  <c r="AH16" i="75" s="1"/>
  <c r="AD35" i="75"/>
  <c r="AB16" i="75"/>
  <c r="AD16" i="75" s="1"/>
  <c r="AH50" i="75"/>
  <c r="F51" i="5" s="1"/>
  <c r="AF51" i="75"/>
  <c r="D52" i="5" s="1"/>
  <c r="AF45" i="75"/>
  <c r="D46" i="5" s="1"/>
  <c r="AH8" i="75"/>
  <c r="F9" i="5" s="1"/>
  <c r="AO49" i="5"/>
  <c r="F47" i="84"/>
  <c r="G47" i="84" s="1"/>
  <c r="H47" i="84" s="1"/>
  <c r="AK49" i="5" s="1"/>
  <c r="AH5" i="75"/>
  <c r="F6" i="5" s="1"/>
  <c r="AH3" i="75"/>
  <c r="F4" i="5" s="1"/>
  <c r="AG4" i="4"/>
  <c r="AF5" i="5" s="1"/>
  <c r="AF52" i="75"/>
  <c r="D53" i="5" s="1"/>
  <c r="AG33" i="4"/>
  <c r="AF34" i="5" s="1"/>
  <c r="AH11" i="75"/>
  <c r="F12" i="5" s="1"/>
  <c r="AF3" i="75"/>
  <c r="D4" i="5" s="1"/>
  <c r="AR12" i="75"/>
  <c r="K13" i="5" s="1"/>
  <c r="AE34" i="5"/>
  <c r="T51" i="4"/>
  <c r="AB52" i="5" s="1"/>
  <c r="AF4" i="75"/>
  <c r="D5" i="5" s="1"/>
  <c r="AD9" i="5"/>
  <c r="AD3" i="75"/>
  <c r="G54" i="5"/>
  <c r="G6" i="5"/>
  <c r="AF6" i="75"/>
  <c r="D7" i="5" s="1"/>
  <c r="AH15" i="75"/>
  <c r="F16" i="5" s="1"/>
  <c r="G7" i="5"/>
  <c r="AH38" i="75"/>
  <c r="F39" i="5" s="1"/>
  <c r="AF44" i="75"/>
  <c r="D45" i="5" s="1"/>
  <c r="AD38" i="75"/>
  <c r="AR33" i="75"/>
  <c r="K34" i="5" s="1"/>
  <c r="G5" i="5"/>
  <c r="AH42" i="75"/>
  <c r="F43" i="5" s="1"/>
  <c r="AR40" i="75"/>
  <c r="K41" i="5" s="1"/>
  <c r="AR35" i="75"/>
  <c r="K36" i="5" s="1"/>
  <c r="AR13" i="75"/>
  <c r="K14" i="5" s="1"/>
  <c r="T32" i="4"/>
  <c r="AB33" i="5" s="1"/>
  <c r="T46" i="4"/>
  <c r="AB47" i="5" s="1"/>
  <c r="C49" i="84"/>
  <c r="T48" i="4"/>
  <c r="AB49" i="5" s="1"/>
  <c r="T15" i="4"/>
  <c r="AB16" i="5" s="1"/>
  <c r="T9" i="4"/>
  <c r="AB10" i="5" s="1"/>
  <c r="M4" i="5"/>
  <c r="Q7" i="5"/>
  <c r="U16" i="75"/>
  <c r="J30" i="5"/>
  <c r="Z41" i="5"/>
  <c r="T40" i="4"/>
  <c r="AB41" i="5" s="1"/>
  <c r="T16" i="4"/>
  <c r="AB17" i="5" s="1"/>
  <c r="T5" i="4"/>
  <c r="AB6" i="5" s="1"/>
  <c r="T30" i="4"/>
  <c r="AB31" i="5" s="1"/>
  <c r="AD18" i="75"/>
  <c r="AD40" i="75"/>
  <c r="AF13" i="75"/>
  <c r="AD41" i="75"/>
  <c r="AR29" i="75"/>
  <c r="K30" i="5" s="1"/>
  <c r="T4" i="4"/>
  <c r="AB5" i="5" s="1"/>
  <c r="T49" i="4"/>
  <c r="AB50" i="5" s="1"/>
  <c r="T19" i="4"/>
  <c r="AB20" i="5" s="1"/>
  <c r="T44" i="4"/>
  <c r="AB45" i="5" s="1"/>
  <c r="T29" i="4"/>
  <c r="AB30" i="5" s="1"/>
  <c r="T11" i="4"/>
  <c r="AB12" i="5" s="1"/>
  <c r="AD30" i="75"/>
  <c r="AF30" i="75"/>
  <c r="D31" i="5" s="1"/>
  <c r="AF36" i="75"/>
  <c r="D37" i="5" s="1"/>
  <c r="AF42" i="75"/>
  <c r="D43" i="5" s="1"/>
  <c r="AR51" i="75"/>
  <c r="K52" i="5" s="1"/>
  <c r="T10" i="4"/>
  <c r="AB11" i="5" s="1"/>
  <c r="T34" i="4"/>
  <c r="AB35" i="5" s="1"/>
  <c r="T50" i="4"/>
  <c r="AB51" i="5" s="1"/>
  <c r="T33" i="4"/>
  <c r="AB34" i="5" s="1"/>
  <c r="T53" i="4"/>
  <c r="AB54" i="5" s="1"/>
  <c r="T35" i="4"/>
  <c r="AB36" i="5" s="1"/>
  <c r="T18" i="4"/>
  <c r="AB19" i="5" s="1"/>
  <c r="AH45" i="75"/>
  <c r="F46" i="5" s="1"/>
  <c r="T37" i="4"/>
  <c r="AB38" i="5" s="1"/>
  <c r="AF37" i="75"/>
  <c r="D38" i="5" s="1"/>
  <c r="T14" i="4"/>
  <c r="AB15" i="5" s="1"/>
  <c r="T38" i="4"/>
  <c r="AB39" i="5" s="1"/>
  <c r="T39" i="4"/>
  <c r="AB40" i="5" s="1"/>
  <c r="T31" i="4"/>
  <c r="AB32" i="5" s="1"/>
  <c r="AR14" i="75"/>
  <c r="K15" i="5" s="1"/>
  <c r="AD53" i="75"/>
  <c r="J36" i="5"/>
  <c r="AF35" i="75"/>
  <c r="D36" i="5" s="1"/>
  <c r="AR37" i="75"/>
  <c r="K38" i="5" s="1"/>
  <c r="T13" i="4"/>
  <c r="AB14" i="5" s="1"/>
  <c r="T41" i="4"/>
  <c r="AB42" i="5" s="1"/>
  <c r="T8" i="4"/>
  <c r="AB9" i="5" s="1"/>
  <c r="T36" i="4"/>
  <c r="AB37" i="5" s="1"/>
  <c r="T52" i="4"/>
  <c r="AB53" i="5" s="1"/>
  <c r="T45" i="4"/>
  <c r="AB46" i="5" s="1"/>
  <c r="AG9" i="4"/>
  <c r="AF10" i="5" s="1"/>
  <c r="T3" i="4"/>
  <c r="AB4" i="5" s="1"/>
  <c r="AH10" i="75"/>
  <c r="F11" i="5" s="1"/>
  <c r="AH39" i="75"/>
  <c r="F40" i="5" s="1"/>
  <c r="AR44" i="75"/>
  <c r="K45" i="5" s="1"/>
  <c r="T17" i="4"/>
  <c r="AB18" i="5" s="1"/>
  <c r="T42" i="4"/>
  <c r="AB43" i="5" s="1"/>
  <c r="T12" i="4"/>
  <c r="AB13" i="5" s="1"/>
  <c r="T47" i="4"/>
  <c r="AB48" i="5" s="1"/>
  <c r="T6" i="4"/>
  <c r="AB7" i="5" s="1"/>
  <c r="T43" i="4"/>
  <c r="AB44" i="5" s="1"/>
  <c r="AL53" i="3"/>
  <c r="V54" i="5" s="1"/>
  <c r="Z6" i="5"/>
  <c r="Z10" i="5"/>
  <c r="AG41" i="4"/>
  <c r="AF42" i="5" s="1"/>
  <c r="AG36" i="4"/>
  <c r="AF37" i="5" s="1"/>
  <c r="AL39" i="3"/>
  <c r="V40" i="5" s="1"/>
  <c r="R37" i="3"/>
  <c r="P38" i="5" s="1"/>
  <c r="AL35" i="3"/>
  <c r="V36" i="5" s="1"/>
  <c r="AL5" i="3"/>
  <c r="V6" i="5" s="1"/>
  <c r="AL11" i="3"/>
  <c r="V12" i="5" s="1"/>
  <c r="AL8" i="3"/>
  <c r="V9" i="5" s="1"/>
  <c r="R38" i="3"/>
  <c r="P39" i="5" s="1"/>
  <c r="AL37" i="3"/>
  <c r="V38" i="5" s="1"/>
  <c r="R36" i="3"/>
  <c r="P37" i="5" s="1"/>
  <c r="R44" i="3"/>
  <c r="P45" i="5" s="1"/>
  <c r="Z17" i="5"/>
  <c r="Z49" i="5"/>
  <c r="Z39" i="5"/>
  <c r="R53" i="3"/>
  <c r="P54" i="5" s="1"/>
  <c r="AG42" i="4"/>
  <c r="AF43" i="5" s="1"/>
  <c r="AL42" i="3"/>
  <c r="V43" i="5" s="1"/>
  <c r="AF14" i="75"/>
  <c r="D15" i="5" s="1"/>
  <c r="AD45" i="75"/>
  <c r="AG16" i="4"/>
  <c r="AF17" i="5" s="1"/>
  <c r="R14" i="3"/>
  <c r="P15" i="5" s="1"/>
  <c r="R9" i="3"/>
  <c r="P10" i="5" s="1"/>
  <c r="R48" i="3"/>
  <c r="P49" i="5" s="1"/>
  <c r="AH14" i="75"/>
  <c r="F15" i="5" s="1"/>
  <c r="AR4" i="75"/>
  <c r="K5" i="5" s="1"/>
  <c r="AD12" i="75"/>
  <c r="AF39" i="75"/>
  <c r="D40" i="5" s="1"/>
  <c r="AD51" i="75"/>
  <c r="AF47" i="75"/>
  <c r="D48" i="5" s="1"/>
  <c r="AD42" i="75"/>
  <c r="R34" i="3"/>
  <c r="P35" i="5" s="1"/>
  <c r="R10" i="3"/>
  <c r="P11" i="5" s="1"/>
  <c r="AL51" i="3"/>
  <c r="V52" i="5" s="1"/>
  <c r="AR5" i="75"/>
  <c r="K6" i="5" s="1"/>
  <c r="AR30" i="75"/>
  <c r="K31" i="5" s="1"/>
  <c r="AH52" i="75"/>
  <c r="F53" i="5" s="1"/>
  <c r="AH13" i="75"/>
  <c r="F14" i="5" s="1"/>
  <c r="R30" i="3"/>
  <c r="P31" i="5" s="1"/>
  <c r="AF8" i="75"/>
  <c r="D9" i="5" s="1"/>
  <c r="AF17" i="75"/>
  <c r="D18" i="5" s="1"/>
  <c r="AF12" i="75"/>
  <c r="D13" i="5" s="1"/>
  <c r="AF50" i="75"/>
  <c r="D51" i="5" s="1"/>
  <c r="AL48" i="3"/>
  <c r="V49" i="5" s="1"/>
  <c r="AF10" i="75"/>
  <c r="D11" i="5" s="1"/>
  <c r="R50" i="3"/>
  <c r="P51" i="5" s="1"/>
  <c r="AR47" i="75"/>
  <c r="K48" i="5" s="1"/>
  <c r="AD50" i="75"/>
  <c r="J38" i="5"/>
  <c r="AG19" i="4"/>
  <c r="AF20" i="5" s="1"/>
  <c r="AG20" i="5" s="1"/>
  <c r="AG46" i="4"/>
  <c r="AF47" i="5" s="1"/>
  <c r="AF33" i="75"/>
  <c r="AH53" i="75"/>
  <c r="F54" i="5" s="1"/>
  <c r="AL36" i="3"/>
  <c r="V37" i="5" s="1"/>
  <c r="AD11" i="75"/>
  <c r="R5" i="3"/>
  <c r="P6" i="5" s="1"/>
  <c r="R19" i="3"/>
  <c r="P20" i="5" s="1"/>
  <c r="AL43" i="3"/>
  <c r="V44" i="5" s="1"/>
  <c r="AH9" i="75"/>
  <c r="F10" i="5" s="1"/>
  <c r="AF5" i="75"/>
  <c r="D6" i="5" s="1"/>
  <c r="AL45" i="3"/>
  <c r="V46" i="5" s="1"/>
  <c r="R47" i="3"/>
  <c r="P48" i="5" s="1"/>
  <c r="W48" i="5" s="1"/>
  <c r="AH36" i="75"/>
  <c r="F37" i="5" s="1"/>
  <c r="AD5" i="75"/>
  <c r="AR18" i="75"/>
  <c r="K19" i="5" s="1"/>
  <c r="AL19" i="3"/>
  <c r="V20" i="5" s="1"/>
  <c r="AG50" i="4"/>
  <c r="AF51" i="5" s="1"/>
  <c r="AL52" i="3"/>
  <c r="V53" i="5" s="1"/>
  <c r="AG12" i="4"/>
  <c r="AF13" i="5" s="1"/>
  <c r="AH49" i="75"/>
  <c r="F50" i="5" s="1"/>
  <c r="R42" i="3"/>
  <c r="P43" i="5" s="1"/>
  <c r="R13" i="3"/>
  <c r="P14" i="5" s="1"/>
  <c r="R11" i="3"/>
  <c r="P12" i="5" s="1"/>
  <c r="AF11" i="75"/>
  <c r="D12" i="5" s="1"/>
  <c r="AH17" i="75"/>
  <c r="F18" i="5" s="1"/>
  <c r="AH35" i="75"/>
  <c r="F36" i="5" s="1"/>
  <c r="AH47" i="75"/>
  <c r="F48" i="5" s="1"/>
  <c r="R39" i="3"/>
  <c r="P40" i="5" s="1"/>
  <c r="W40" i="5" s="1"/>
  <c r="AL3" i="3"/>
  <c r="V4" i="5" s="1"/>
  <c r="AF34" i="75"/>
  <c r="D35" i="5" s="1"/>
  <c r="AH18" i="75"/>
  <c r="F19" i="5" s="1"/>
  <c r="AR45" i="75"/>
  <c r="K46" i="5" s="1"/>
  <c r="AD8" i="75"/>
  <c r="AH4" i="75"/>
  <c r="F5" i="5" s="1"/>
  <c r="AR50" i="75"/>
  <c r="K51" i="5" s="1"/>
  <c r="Z36" i="5"/>
  <c r="R35" i="3"/>
  <c r="P36" i="5" s="1"/>
  <c r="W36" i="5" s="1"/>
  <c r="AH51" i="75"/>
  <c r="F52" i="5" s="1"/>
  <c r="AD52" i="75"/>
  <c r="AL10" i="3"/>
  <c r="V11" i="5" s="1"/>
  <c r="AD33" i="75"/>
  <c r="AR34" i="75"/>
  <c r="K35" i="5" s="1"/>
  <c r="R43" i="3"/>
  <c r="P44" i="5" s="1"/>
  <c r="AL6" i="3"/>
  <c r="V7" i="5" s="1"/>
  <c r="AL44" i="3"/>
  <c r="V45" i="5" s="1"/>
  <c r="AL16" i="3"/>
  <c r="V17" i="5" s="1"/>
  <c r="R46" i="3"/>
  <c r="P47" i="5" s="1"/>
  <c r="J46" i="5"/>
  <c r="AD46" i="75"/>
  <c r="AL32" i="3"/>
  <c r="V33" i="5" s="1"/>
  <c r="J51" i="5"/>
  <c r="AF9" i="75"/>
  <c r="D10" i="5" s="1"/>
  <c r="AR48" i="75"/>
  <c r="K49" i="5" s="1"/>
  <c r="R15" i="3"/>
  <c r="P16" i="5" s="1"/>
  <c r="R41" i="3"/>
  <c r="P42" i="5" s="1"/>
  <c r="AL17" i="3"/>
  <c r="V18" i="5" s="1"/>
  <c r="Z33" i="5"/>
  <c r="Z35" i="5"/>
  <c r="Z53" i="5"/>
  <c r="Z37" i="5"/>
  <c r="AD43" i="75"/>
  <c r="AL38" i="3"/>
  <c r="V39" i="5" s="1"/>
  <c r="AG44" i="4"/>
  <c r="AF45" i="5" s="1"/>
  <c r="R8" i="3"/>
  <c r="P9" i="5" s="1"/>
  <c r="R40" i="3"/>
  <c r="P41" i="5" s="1"/>
  <c r="R33" i="3"/>
  <c r="P34" i="5" s="1"/>
  <c r="AL47" i="3"/>
  <c r="V48" i="5" s="1"/>
  <c r="R51" i="3"/>
  <c r="P52" i="5" s="1"/>
  <c r="W52" i="5" s="1"/>
  <c r="AD13" i="75"/>
  <c r="AD4" i="75"/>
  <c r="AL50" i="3"/>
  <c r="V51" i="5" s="1"/>
  <c r="AL33" i="3"/>
  <c r="V34" i="5" s="1"/>
  <c r="AF18" i="75"/>
  <c r="AR38" i="75"/>
  <c r="K39" i="5" s="1"/>
  <c r="AR43" i="75"/>
  <c r="K44" i="5" s="1"/>
  <c r="AD15" i="75"/>
  <c r="AL14" i="3"/>
  <c r="V15" i="5" s="1"/>
  <c r="F20" i="5"/>
  <c r="AF46" i="75"/>
  <c r="AD14" i="75"/>
  <c r="AH40" i="75"/>
  <c r="F41" i="5" s="1"/>
  <c r="AL31" i="3"/>
  <c r="V32" i="5" s="1"/>
  <c r="R31" i="3"/>
  <c r="P32" i="5" s="1"/>
  <c r="AL40" i="3"/>
  <c r="V41" i="5" s="1"/>
  <c r="R52" i="3"/>
  <c r="P53" i="5" s="1"/>
  <c r="AL49" i="3"/>
  <c r="V50" i="5" s="1"/>
  <c r="AF29" i="75"/>
  <c r="D30" i="5" s="1"/>
  <c r="AD37" i="75"/>
  <c r="AR49" i="75"/>
  <c r="K50" i="5" s="1"/>
  <c r="R45" i="3"/>
  <c r="P46" i="5" s="1"/>
  <c r="W46" i="5" s="1"/>
  <c r="AR10" i="75"/>
  <c r="K11" i="5" s="1"/>
  <c r="AD48" i="75"/>
  <c r="AL30" i="3"/>
  <c r="V31" i="5" s="1"/>
  <c r="AG6" i="4"/>
  <c r="AF7" i="5" s="1"/>
  <c r="Z50" i="5"/>
  <c r="J4" i="5"/>
  <c r="AR3" i="75"/>
  <c r="K4" i="5" s="1"/>
  <c r="J7" i="5"/>
  <c r="AR6" i="75"/>
  <c r="K7" i="5" s="1"/>
  <c r="AR17" i="75"/>
  <c r="K18" i="5" s="1"/>
  <c r="R16" i="3"/>
  <c r="P17" i="5" s="1"/>
  <c r="M17" i="5"/>
  <c r="AR53" i="75"/>
  <c r="K54" i="5" s="1"/>
  <c r="J54" i="5"/>
  <c r="AL9" i="3"/>
  <c r="V10" i="5" s="1"/>
  <c r="AL13" i="3"/>
  <c r="V14" i="5" s="1"/>
  <c r="AL46" i="3"/>
  <c r="V47" i="5" s="1"/>
  <c r="AG32" i="4"/>
  <c r="AF33" i="5" s="1"/>
  <c r="AD33" i="5"/>
  <c r="AL34" i="3"/>
  <c r="V35" i="5" s="1"/>
  <c r="Z42" i="5"/>
  <c r="Z44" i="5"/>
  <c r="AR39" i="75"/>
  <c r="K40" i="5" s="1"/>
  <c r="I40" i="5"/>
  <c r="AF53" i="75"/>
  <c r="D54" i="5" s="1"/>
  <c r="R18" i="3"/>
  <c r="P19" i="5" s="1"/>
  <c r="N45" i="5"/>
  <c r="AR9" i="75"/>
  <c r="K10" i="5" s="1"/>
  <c r="J10" i="5"/>
  <c r="AR16" i="75"/>
  <c r="K17" i="5" s="1"/>
  <c r="AG52" i="4"/>
  <c r="AF53" i="5" s="1"/>
  <c r="AD53" i="5"/>
  <c r="AR46" i="75"/>
  <c r="K47" i="5" s="1"/>
  <c r="AL18" i="3"/>
  <c r="V19" i="5" s="1"/>
  <c r="AG49" i="4"/>
  <c r="AF50" i="5" s="1"/>
  <c r="AD50" i="5"/>
  <c r="AG13" i="4"/>
  <c r="AF14" i="5" s="1"/>
  <c r="AD14" i="5"/>
  <c r="Z19" i="5"/>
  <c r="Z13" i="5"/>
  <c r="AG34" i="4"/>
  <c r="AF35" i="5" s="1"/>
  <c r="AD35" i="5"/>
  <c r="AL12" i="3"/>
  <c r="V13" i="5" s="1"/>
  <c r="AH31" i="75"/>
  <c r="F32" i="5" s="1"/>
  <c r="AF43" i="75"/>
  <c r="AR52" i="75"/>
  <c r="K53" i="5" s="1"/>
  <c r="R32" i="3"/>
  <c r="P33" i="5" s="1"/>
  <c r="AG15" i="4"/>
  <c r="AF16" i="5" s="1"/>
  <c r="AG31" i="4"/>
  <c r="AF32" i="5" s="1"/>
  <c r="AD32" i="5"/>
  <c r="AG43" i="4"/>
  <c r="AF44" i="5" s="1"/>
  <c r="AE44" i="5"/>
  <c r="AG18" i="4"/>
  <c r="AF19" i="5" s="1"/>
  <c r="AG10" i="4"/>
  <c r="AF11" i="5" s="1"/>
  <c r="AD11" i="5"/>
  <c r="AG17" i="4"/>
  <c r="AF18" i="5" s="1"/>
  <c r="AD18" i="5"/>
  <c r="AG51" i="4"/>
  <c r="AF52" i="5" s="1"/>
  <c r="Z4" i="5"/>
  <c r="AR31" i="75"/>
  <c r="K32" i="5" s="1"/>
  <c r="AD10" i="75"/>
  <c r="G43" i="5"/>
  <c r="AL4" i="3"/>
  <c r="V5" i="5" s="1"/>
  <c r="AG14" i="4"/>
  <c r="AF15" i="5" s="1"/>
  <c r="AD15" i="5"/>
  <c r="AG35" i="4"/>
  <c r="AF36" i="5" s="1"/>
  <c r="AE36" i="5"/>
  <c r="AG38" i="4"/>
  <c r="AF39" i="5" s="1"/>
  <c r="AD39" i="5"/>
  <c r="AG30" i="4"/>
  <c r="AF31" i="5" s="1"/>
  <c r="AG31" i="5" s="1"/>
  <c r="AD31" i="5"/>
  <c r="Z20" i="5"/>
  <c r="R29" i="3"/>
  <c r="P30" i="5" s="1"/>
  <c r="AR32" i="75"/>
  <c r="K33" i="5" s="1"/>
  <c r="AG37" i="4"/>
  <c r="AF38" i="5" s="1"/>
  <c r="AD38" i="5"/>
  <c r="AR42" i="75"/>
  <c r="K43" i="5" s="1"/>
  <c r="Z14" i="5"/>
  <c r="AG5" i="4"/>
  <c r="AF6" i="5" s="1"/>
  <c r="AD6" i="5"/>
  <c r="AL15" i="3"/>
  <c r="V16" i="5" s="1"/>
  <c r="R16" i="5"/>
  <c r="AH34" i="75"/>
  <c r="F35" i="5" s="1"/>
  <c r="AH29" i="75"/>
  <c r="F30" i="5" s="1"/>
  <c r="R49" i="3"/>
  <c r="P50" i="5" s="1"/>
  <c r="AR11" i="75"/>
  <c r="K12" i="5" s="1"/>
  <c r="J12" i="5"/>
  <c r="AR36" i="75"/>
  <c r="K37" i="5" s="1"/>
  <c r="J37" i="5"/>
  <c r="AL41" i="3"/>
  <c r="V42" i="5" s="1"/>
  <c r="AG40" i="4"/>
  <c r="AF41" i="5" s="1"/>
  <c r="AD41" i="5"/>
  <c r="AG48" i="4"/>
  <c r="AF49" i="5" s="1"/>
  <c r="AD49" i="5"/>
  <c r="AL29" i="3"/>
  <c r="V30" i="5" s="1"/>
  <c r="AG53" i="4"/>
  <c r="AF54" i="5" s="1"/>
  <c r="AG11" i="4"/>
  <c r="AF12" i="5" s="1"/>
  <c r="AR41" i="75"/>
  <c r="K42" i="5" s="1"/>
  <c r="J42" i="5"/>
  <c r="AG39" i="4"/>
  <c r="AF40" i="5" s="1"/>
  <c r="AC40" i="5"/>
  <c r="AG47" i="4"/>
  <c r="AF48" i="5" s="1"/>
  <c r="AE48" i="5"/>
  <c r="Z45" i="5"/>
  <c r="AR8" i="75"/>
  <c r="K9" i="5" s="1"/>
  <c r="I9" i="5"/>
  <c r="AR15" i="75"/>
  <c r="K16" i="5" s="1"/>
  <c r="J16" i="5"/>
  <c r="AG45" i="4"/>
  <c r="AF46" i="5" s="1"/>
  <c r="AD46" i="5"/>
  <c r="AG3" i="4"/>
  <c r="AF4" i="5" s="1"/>
  <c r="AD4" i="5"/>
  <c r="AG29" i="4"/>
  <c r="AF30" i="5" s="1"/>
  <c r="AD30" i="5"/>
  <c r="Y52" i="5"/>
  <c r="AG8" i="4"/>
  <c r="AF9" i="5" s="1"/>
  <c r="R6" i="3"/>
  <c r="P7" i="5" s="1"/>
  <c r="R4" i="3"/>
  <c r="P5" i="5" s="1"/>
  <c r="R12" i="3"/>
  <c r="P13" i="5" s="1"/>
  <c r="O13" i="5"/>
  <c r="M26" i="88" s="1"/>
  <c r="R17" i="3"/>
  <c r="P18" i="5" s="1"/>
  <c r="N18" i="5"/>
  <c r="R3" i="3"/>
  <c r="P4" i="5" s="1"/>
  <c r="AH37" i="75"/>
  <c r="F38" i="5" s="1"/>
  <c r="AH41" i="75"/>
  <c r="AH30" i="75"/>
  <c r="F31" i="5" s="1"/>
  <c r="M29" i="88" l="1"/>
  <c r="M25" i="88"/>
  <c r="M12" i="88"/>
  <c r="M9" i="88"/>
  <c r="N13" i="88"/>
  <c r="T13" i="88"/>
  <c r="M4" i="88"/>
  <c r="M8" i="88"/>
  <c r="L13" i="88"/>
  <c r="Y13" i="88"/>
  <c r="AA13" i="88"/>
  <c r="Z13" i="88"/>
  <c r="M18" i="88"/>
  <c r="Q13" i="88"/>
  <c r="M31" i="88"/>
  <c r="D13" i="88"/>
  <c r="S13" i="88"/>
  <c r="X13" i="88"/>
  <c r="R13" i="88"/>
  <c r="M17" i="88"/>
  <c r="I13" i="88"/>
  <c r="M27" i="88"/>
  <c r="K13" i="88"/>
  <c r="M24" i="88"/>
  <c r="J13" i="88"/>
  <c r="E13" i="88"/>
  <c r="M11" i="88"/>
  <c r="AD13" i="88"/>
  <c r="H13" i="88"/>
  <c r="C13" i="88"/>
  <c r="M16" i="88"/>
  <c r="P13" i="88"/>
  <c r="M5" i="88"/>
  <c r="M7" i="88"/>
  <c r="F13" i="88"/>
  <c r="M10" i="88"/>
  <c r="W13" i="88"/>
  <c r="M20" i="88"/>
  <c r="M23" i="88"/>
  <c r="M3" i="88"/>
  <c r="M13" i="88"/>
  <c r="M28" i="88"/>
  <c r="M6" i="88"/>
  <c r="V13" i="88"/>
  <c r="AE13" i="88"/>
  <c r="M19" i="88"/>
  <c r="M30" i="88"/>
  <c r="C14" i="88"/>
  <c r="K14" i="88"/>
  <c r="S14" i="88"/>
  <c r="AA14" i="88"/>
  <c r="G14" i="88"/>
  <c r="H14" i="88"/>
  <c r="Y14" i="88"/>
  <c r="N27" i="88"/>
  <c r="J14" i="88"/>
  <c r="N24" i="88"/>
  <c r="N26" i="88"/>
  <c r="N30" i="88"/>
  <c r="N3" i="88"/>
  <c r="N7" i="88"/>
  <c r="N11" i="88"/>
  <c r="D14" i="88"/>
  <c r="L14" i="88"/>
  <c r="T14" i="88"/>
  <c r="AB14" i="88"/>
  <c r="N15" i="88"/>
  <c r="N19" i="88"/>
  <c r="N23" i="88"/>
  <c r="AE14" i="88"/>
  <c r="N28" i="88"/>
  <c r="N9" i="88"/>
  <c r="X14" i="88"/>
  <c r="N17" i="88"/>
  <c r="Q14" i="88"/>
  <c r="N31" i="88"/>
  <c r="N4" i="88"/>
  <c r="N8" i="88"/>
  <c r="N12" i="88"/>
  <c r="R14" i="88"/>
  <c r="N16" i="88"/>
  <c r="E14" i="88"/>
  <c r="M14" i="88"/>
  <c r="AC14" i="88"/>
  <c r="W14" i="88"/>
  <c r="Z14" i="88"/>
  <c r="N20" i="88"/>
  <c r="N25" i="88"/>
  <c r="N29" i="88"/>
  <c r="N2" i="88"/>
  <c r="N6" i="88"/>
  <c r="N10" i="88"/>
  <c r="F14" i="88"/>
  <c r="N14" i="88"/>
  <c r="V14" i="88"/>
  <c r="AD14" i="88"/>
  <c r="N18" i="88"/>
  <c r="N22" i="88"/>
  <c r="O14" i="88"/>
  <c r="N5" i="88"/>
  <c r="P14" i="88"/>
  <c r="I14" i="88"/>
  <c r="O13" i="88"/>
  <c r="AB13" i="88"/>
  <c r="M22" i="88"/>
  <c r="M2" i="88"/>
  <c r="AC13" i="88"/>
  <c r="G13" i="88"/>
  <c r="M15" i="88"/>
  <c r="W43" i="5"/>
  <c r="W34" i="5"/>
  <c r="W45" i="5"/>
  <c r="W30" i="5"/>
  <c r="W38" i="5"/>
  <c r="W33" i="5"/>
  <c r="W41" i="5"/>
  <c r="W37" i="5"/>
  <c r="W50" i="5"/>
  <c r="W51" i="5"/>
  <c r="W42" i="5"/>
  <c r="W47" i="5"/>
  <c r="W20" i="5"/>
  <c r="W39" i="5"/>
  <c r="W35" i="5"/>
  <c r="W49" i="5"/>
  <c r="W54" i="5"/>
  <c r="W53" i="5"/>
  <c r="W31" i="5"/>
  <c r="W19" i="5"/>
  <c r="W18" i="5"/>
  <c r="W32" i="5"/>
  <c r="W44" i="5"/>
  <c r="AG30" i="5"/>
  <c r="AG19" i="5"/>
  <c r="AK48" i="75"/>
  <c r="H49" i="5" s="1"/>
  <c r="L49" i="5" s="1"/>
  <c r="AK46" i="75"/>
  <c r="H47" i="5" s="1"/>
  <c r="L47" i="5" s="1"/>
  <c r="AK32" i="75"/>
  <c r="H33" i="5" s="1"/>
  <c r="L33" i="5" s="1"/>
  <c r="AK33" i="75"/>
  <c r="H34" i="5" s="1"/>
  <c r="L34" i="5" s="1"/>
  <c r="AK44" i="75"/>
  <c r="H45" i="5" s="1"/>
  <c r="L45" i="5" s="1"/>
  <c r="AK51" i="75"/>
  <c r="H52" i="5" s="1"/>
  <c r="L52" i="5" s="1"/>
  <c r="F49" i="5"/>
  <c r="AK36" i="75"/>
  <c r="H37" i="5" s="1"/>
  <c r="L37" i="5" s="1"/>
  <c r="AK3" i="75"/>
  <c r="H4" i="5" s="1"/>
  <c r="AG5" i="5"/>
  <c r="AG34" i="5"/>
  <c r="AK45" i="75"/>
  <c r="H46" i="5" s="1"/>
  <c r="L46" i="5" s="1"/>
  <c r="D34" i="5"/>
  <c r="AK4" i="75"/>
  <c r="H5" i="5" s="1"/>
  <c r="L5" i="5" s="1"/>
  <c r="AK15" i="75"/>
  <c r="H16" i="5" s="1"/>
  <c r="L16" i="5" s="1"/>
  <c r="AK17" i="75"/>
  <c r="H18" i="5" s="1"/>
  <c r="L18" i="5" s="1"/>
  <c r="AK11" i="75"/>
  <c r="H12" i="5" s="1"/>
  <c r="L12" i="5" s="1"/>
  <c r="AK8" i="75"/>
  <c r="H9" i="5" s="1"/>
  <c r="L9" i="5" s="1"/>
  <c r="AK10" i="75"/>
  <c r="H11" i="5" s="1"/>
  <c r="L11" i="5" s="1"/>
  <c r="AK6" i="75"/>
  <c r="H7" i="5" s="1"/>
  <c r="L7" i="5" s="1"/>
  <c r="AK50" i="75"/>
  <c r="H51" i="5" s="1"/>
  <c r="L51" i="5" s="1"/>
  <c r="AK38" i="75"/>
  <c r="H39" i="5" s="1"/>
  <c r="L39" i="5" s="1"/>
  <c r="AK42" i="75"/>
  <c r="H43" i="5" s="1"/>
  <c r="L43" i="5" s="1"/>
  <c r="AG45" i="5"/>
  <c r="AG43" i="5"/>
  <c r="AG37" i="5"/>
  <c r="AG42" i="5"/>
  <c r="AK40" i="75"/>
  <c r="H41" i="5" s="1"/>
  <c r="L41" i="5" s="1"/>
  <c r="AK5" i="75"/>
  <c r="H6" i="5" s="1"/>
  <c r="L6" i="5" s="1"/>
  <c r="AK13" i="75"/>
  <c r="H14" i="5" s="1"/>
  <c r="L14" i="5" s="1"/>
  <c r="AK53" i="75"/>
  <c r="H54" i="5" s="1"/>
  <c r="L54" i="5" s="1"/>
  <c r="AK31" i="75"/>
  <c r="H32" i="5" s="1"/>
  <c r="L32" i="5" s="1"/>
  <c r="AG11" i="5"/>
  <c r="AG16" i="75"/>
  <c r="AK16" i="75" s="1"/>
  <c r="H17" i="5" s="1"/>
  <c r="L17" i="5" s="1"/>
  <c r="F17" i="5"/>
  <c r="D14" i="5"/>
  <c r="AK14" i="75"/>
  <c r="H15" i="5" s="1"/>
  <c r="L15" i="5" s="1"/>
  <c r="AG41" i="5"/>
  <c r="AK35" i="75"/>
  <c r="H36" i="5" s="1"/>
  <c r="L36" i="5" s="1"/>
  <c r="AG6" i="5"/>
  <c r="AG15" i="5"/>
  <c r="AG18" i="5"/>
  <c r="AK47" i="75"/>
  <c r="H48" i="5" s="1"/>
  <c r="L48" i="5" s="1"/>
  <c r="AK12" i="75"/>
  <c r="H13" i="5" s="1"/>
  <c r="L13" i="5" s="1"/>
  <c r="AG10" i="5"/>
  <c r="AG32" i="5"/>
  <c r="AK39" i="75"/>
  <c r="H40" i="5" s="1"/>
  <c r="L40" i="5" s="1"/>
  <c r="AG7" i="5"/>
  <c r="AG49" i="5"/>
  <c r="AG47" i="5"/>
  <c r="AG39" i="5"/>
  <c r="W9" i="5"/>
  <c r="AG40" i="5"/>
  <c r="AG17" i="5"/>
  <c r="AG51" i="5"/>
  <c r="AG48" i="5"/>
  <c r="AG13" i="5"/>
  <c r="AG53" i="5"/>
  <c r="AG12" i="5"/>
  <c r="AG38" i="5"/>
  <c r="W6" i="5"/>
  <c r="W12" i="5"/>
  <c r="W15" i="5"/>
  <c r="W4" i="5"/>
  <c r="W10" i="5"/>
  <c r="AK52" i="75"/>
  <c r="H53" i="5" s="1"/>
  <c r="L53" i="5" s="1"/>
  <c r="W14" i="5"/>
  <c r="W11" i="5"/>
  <c r="AK49" i="75"/>
  <c r="H50" i="5" s="1"/>
  <c r="L50" i="5" s="1"/>
  <c r="AG9" i="5"/>
  <c r="AK18" i="75"/>
  <c r="H19" i="5" s="1"/>
  <c r="L19" i="5" s="1"/>
  <c r="AH19" i="5" s="1"/>
  <c r="AI19" i="5" s="1"/>
  <c r="W16" i="5"/>
  <c r="AG33" i="5"/>
  <c r="D47" i="5"/>
  <c r="W17" i="5"/>
  <c r="W13" i="5"/>
  <c r="AK37" i="75"/>
  <c r="H38" i="5" s="1"/>
  <c r="L38" i="5" s="1"/>
  <c r="AK9" i="75"/>
  <c r="H10" i="5" s="1"/>
  <c r="L10" i="5" s="1"/>
  <c r="W7" i="5"/>
  <c r="AG36" i="5"/>
  <c r="AG35" i="5"/>
  <c r="D19" i="5"/>
  <c r="AG4" i="5"/>
  <c r="W5" i="5"/>
  <c r="AK30" i="75"/>
  <c r="H31" i="5" s="1"/>
  <c r="L31" i="5" s="1"/>
  <c r="AK41" i="75"/>
  <c r="H42" i="5" s="1"/>
  <c r="L42" i="5" s="1"/>
  <c r="F42" i="5"/>
  <c r="AK29" i="75"/>
  <c r="H30" i="5" s="1"/>
  <c r="L30" i="5" s="1"/>
  <c r="AK34" i="75"/>
  <c r="H35" i="5" s="1"/>
  <c r="L35" i="5" s="1"/>
  <c r="AG14" i="5"/>
  <c r="AG16" i="5"/>
  <c r="AG54" i="5"/>
  <c r="AG46" i="5"/>
  <c r="AG52" i="5"/>
  <c r="AK43" i="75"/>
  <c r="H44" i="5" s="1"/>
  <c r="L44" i="5" s="1"/>
  <c r="D44" i="5"/>
  <c r="AG44" i="5"/>
  <c r="AG50" i="5"/>
  <c r="U14" i="88" l="1"/>
  <c r="AH38" i="5"/>
  <c r="AI38" i="5" s="1"/>
  <c r="U26" i="88"/>
  <c r="U30" i="88"/>
  <c r="U3" i="88"/>
  <c r="U7" i="88"/>
  <c r="U11" i="88"/>
  <c r="U15" i="88"/>
  <c r="U19" i="88"/>
  <c r="I21" i="88"/>
  <c r="Q21" i="88"/>
  <c r="Y21" i="88"/>
  <c r="U23" i="88"/>
  <c r="AC21" i="88"/>
  <c r="F21" i="88"/>
  <c r="V21" i="88"/>
  <c r="U8" i="88"/>
  <c r="O21" i="88"/>
  <c r="AE21" i="88"/>
  <c r="U24" i="88"/>
  <c r="H21" i="88"/>
  <c r="P21" i="88"/>
  <c r="J21" i="88"/>
  <c r="R21" i="88"/>
  <c r="Z21" i="88"/>
  <c r="M21" i="88"/>
  <c r="N21" i="88"/>
  <c r="U27" i="88"/>
  <c r="U31" i="88"/>
  <c r="U4" i="88"/>
  <c r="U12" i="88"/>
  <c r="U20" i="88"/>
  <c r="X21" i="88"/>
  <c r="U25" i="88"/>
  <c r="U29" i="88"/>
  <c r="U2" i="88"/>
  <c r="U6" i="88"/>
  <c r="U10" i="88"/>
  <c r="U18" i="88"/>
  <c r="C21" i="88"/>
  <c r="K21" i="88"/>
  <c r="S21" i="88"/>
  <c r="AA21" i="88"/>
  <c r="U22" i="88"/>
  <c r="U9" i="88"/>
  <c r="E21" i="88"/>
  <c r="U21" i="88"/>
  <c r="D21" i="88"/>
  <c r="L21" i="88"/>
  <c r="T21" i="88"/>
  <c r="AB21" i="88"/>
  <c r="U28" i="88"/>
  <c r="U5" i="88"/>
  <c r="U17" i="88"/>
  <c r="AD21" i="88"/>
  <c r="U16" i="88"/>
  <c r="G21" i="88"/>
  <c r="W21" i="88"/>
  <c r="U13" i="88"/>
  <c r="AH31" i="5"/>
  <c r="AI31" i="5" s="1"/>
  <c r="AH53" i="5"/>
  <c r="AI53" i="5" s="1"/>
  <c r="AH42" i="5"/>
  <c r="AI42" i="5" s="1"/>
  <c r="AH41" i="5"/>
  <c r="AI41" i="5" s="1"/>
  <c r="AH47" i="5"/>
  <c r="AI47" i="5" s="1"/>
  <c r="AH40" i="5"/>
  <c r="AI40" i="5" s="1"/>
  <c r="AH32" i="5"/>
  <c r="AI32" i="5" s="1"/>
  <c r="AH37" i="5"/>
  <c r="AI37" i="5" s="1"/>
  <c r="AH33" i="5"/>
  <c r="AI33" i="5" s="1"/>
  <c r="AH39" i="5"/>
  <c r="AI39" i="5" s="1"/>
  <c r="AH44" i="5"/>
  <c r="AI44" i="5" s="1"/>
  <c r="AH10" i="5"/>
  <c r="AI10" i="5" s="1"/>
  <c r="AH48" i="5"/>
  <c r="AI48" i="5" s="1"/>
  <c r="AH52" i="5"/>
  <c r="AI52" i="5" s="1"/>
  <c r="AH30" i="5"/>
  <c r="AI30" i="5" s="1"/>
  <c r="AH51" i="5"/>
  <c r="AI51" i="5" s="1"/>
  <c r="AH45" i="5"/>
  <c r="AI45" i="5" s="1"/>
  <c r="AH17" i="5"/>
  <c r="AI17" i="5" s="1"/>
  <c r="AH46" i="5"/>
  <c r="AI46" i="5" s="1"/>
  <c r="AH34" i="5"/>
  <c r="AI34" i="5" s="1"/>
  <c r="AH11" i="5"/>
  <c r="AI11" i="5" s="1"/>
  <c r="AH36" i="5"/>
  <c r="AI36" i="5" s="1"/>
  <c r="AH54" i="5"/>
  <c r="AI54" i="5" s="1"/>
  <c r="AH12" i="5"/>
  <c r="AI12" i="5" s="1"/>
  <c r="AH49" i="5"/>
  <c r="AI49" i="5" s="1"/>
  <c r="AH15" i="5"/>
  <c r="AI15" i="5" s="1"/>
  <c r="AH14" i="5"/>
  <c r="AI14" i="5" s="1"/>
  <c r="AH18" i="5"/>
  <c r="AI18" i="5" s="1"/>
  <c r="AH50" i="5"/>
  <c r="AI50" i="5" s="1"/>
  <c r="AH9" i="5"/>
  <c r="AI9" i="5" s="1"/>
  <c r="AH35" i="5"/>
  <c r="AI35" i="5" s="1"/>
  <c r="AH20" i="5"/>
  <c r="AI20" i="5" s="1"/>
  <c r="AH13" i="5"/>
  <c r="AI13" i="5" s="1"/>
  <c r="AH43" i="5"/>
  <c r="AI43" i="5" s="1"/>
  <c r="AH16" i="5"/>
  <c r="AI16" i="5" s="1"/>
  <c r="B19" i="88"/>
  <c r="B5" i="88"/>
  <c r="B24" i="88"/>
  <c r="B14" i="88"/>
  <c r="B7" i="88"/>
  <c r="B2" i="88"/>
  <c r="B13" i="88"/>
  <c r="B16" i="88"/>
  <c r="B9" i="88"/>
  <c r="B8" i="88"/>
  <c r="B4" i="88"/>
  <c r="B23" i="88"/>
  <c r="B22" i="88"/>
  <c r="B17" i="88"/>
  <c r="B15" i="88"/>
  <c r="B11" i="88"/>
  <c r="B12" i="88"/>
  <c r="B20" i="88"/>
  <c r="B18" i="88"/>
  <c r="L4" i="5"/>
  <c r="AH4" i="5" s="1"/>
  <c r="B21" i="88"/>
  <c r="AH6" i="5"/>
  <c r="AI6" i="5" s="1"/>
  <c r="E17" i="5"/>
  <c r="AH7" i="5"/>
  <c r="AI7" i="5" s="1"/>
  <c r="AH5" i="5"/>
  <c r="AI5" i="5" s="1"/>
  <c r="AF21" i="88" l="1"/>
  <c r="AI4" i="5"/>
  <c r="I32" i="88"/>
  <c r="Q32" i="88"/>
  <c r="Y32" i="88"/>
  <c r="B32" i="88"/>
  <c r="M32" i="88"/>
  <c r="AF25" i="88"/>
  <c r="AD32" i="88"/>
  <c r="AF6" i="88"/>
  <c r="AF10" i="88"/>
  <c r="AF22" i="88"/>
  <c r="O32" i="88"/>
  <c r="H32" i="88"/>
  <c r="P32" i="88"/>
  <c r="AF32" i="88"/>
  <c r="AF5" i="88"/>
  <c r="AF9" i="88"/>
  <c r="AF17" i="88"/>
  <c r="AF27" i="88"/>
  <c r="AF31" i="88"/>
  <c r="J32" i="88"/>
  <c r="R32" i="88"/>
  <c r="Z32" i="88"/>
  <c r="AF4" i="88"/>
  <c r="AF8" i="88"/>
  <c r="AF12" i="88"/>
  <c r="AF16" i="88"/>
  <c r="AF20" i="88"/>
  <c r="AF24" i="88"/>
  <c r="E32" i="88"/>
  <c r="AC32" i="88"/>
  <c r="F32" i="88"/>
  <c r="N32" i="88"/>
  <c r="AF2" i="88"/>
  <c r="W32" i="88"/>
  <c r="AF28" i="88"/>
  <c r="X32" i="88"/>
  <c r="C32" i="88"/>
  <c r="K32" i="88"/>
  <c r="S32" i="88"/>
  <c r="AA32" i="88"/>
  <c r="U32" i="88"/>
  <c r="AF26" i="88"/>
  <c r="AF30" i="88"/>
  <c r="D32" i="88"/>
  <c r="L32" i="88"/>
  <c r="T32" i="88"/>
  <c r="AB32" i="88"/>
  <c r="AF3" i="88"/>
  <c r="AF7" i="88"/>
  <c r="AF11" i="88"/>
  <c r="AF15" i="88"/>
  <c r="AF19" i="88"/>
  <c r="AF23" i="88"/>
  <c r="AF29" i="88"/>
  <c r="V32" i="88"/>
  <c r="AF18" i="88"/>
  <c r="G32" i="88"/>
  <c r="AE32" i="88"/>
  <c r="AF13" i="88"/>
  <c r="AF14" i="88"/>
  <c r="AJ8" i="5"/>
  <c r="B3" i="88"/>
  <c r="B6" i="88"/>
  <c r="BP16" i="86"/>
  <c r="B10" i="88" l="1"/>
  <c r="BP7" i="86"/>
  <c r="AO6" i="5" s="1"/>
  <c r="BP20" i="86"/>
  <c r="F17" i="84" s="1"/>
  <c r="G17" i="84" s="1"/>
  <c r="H17" i="84" s="1"/>
  <c r="AK19" i="5" s="1"/>
  <c r="BP12" i="86"/>
  <c r="AO11" i="5" s="1"/>
  <c r="AO15" i="5"/>
  <c r="F13" i="84"/>
  <c r="G13" i="84" s="1"/>
  <c r="H13" i="84" s="1"/>
  <c r="AK15" i="5" s="1"/>
  <c r="BP51" i="86"/>
  <c r="BP35" i="86"/>
  <c r="BP18" i="86"/>
  <c r="BP10" i="86"/>
  <c r="BP55" i="86"/>
  <c r="F52" i="84" s="1"/>
  <c r="G52" i="84" s="1"/>
  <c r="H52" i="84" s="1"/>
  <c r="AK54" i="5" s="1"/>
  <c r="BP46" i="86"/>
  <c r="F43" i="84" s="1"/>
  <c r="G43" i="84" s="1"/>
  <c r="H43" i="84" s="1"/>
  <c r="AK45" i="5" s="1"/>
  <c r="BP39" i="86"/>
  <c r="BP14" i="86"/>
  <c r="BP5" i="86"/>
  <c r="F2" i="84" s="1"/>
  <c r="G2" i="84" s="1"/>
  <c r="H2" i="84" s="1"/>
  <c r="AK4" i="5" s="1"/>
  <c r="BP48" i="86"/>
  <c r="BP53" i="86"/>
  <c r="BP45" i="86"/>
  <c r="BP33" i="86"/>
  <c r="BP37" i="86"/>
  <c r="F34" i="84" s="1"/>
  <c r="G34" i="84" s="1"/>
  <c r="H34" i="84" s="1"/>
  <c r="AK36" i="5" s="1"/>
  <c r="BP41" i="86"/>
  <c r="BP54" i="86"/>
  <c r="BP49" i="86"/>
  <c r="F46" i="84" s="1"/>
  <c r="G46" i="84" s="1"/>
  <c r="H46" i="84" s="1"/>
  <c r="AK48" i="5" s="1"/>
  <c r="BP42" i="86"/>
  <c r="BP38" i="86"/>
  <c r="BP34" i="86"/>
  <c r="BP21" i="86"/>
  <c r="F18" i="84" s="1"/>
  <c r="G18" i="84" s="1"/>
  <c r="H18" i="84" s="1"/>
  <c r="AK20" i="5" s="1"/>
  <c r="BP17" i="86"/>
  <c r="BP8" i="86"/>
  <c r="BP52" i="86"/>
  <c r="F49" i="84" s="1"/>
  <c r="G49" i="84" s="1"/>
  <c r="H49" i="84" s="1"/>
  <c r="AK51" i="5" s="1"/>
  <c r="BP47" i="86"/>
  <c r="BP44" i="86"/>
  <c r="F41" i="84" s="1"/>
  <c r="G41" i="84" s="1"/>
  <c r="H41" i="84" s="1"/>
  <c r="AK43" i="5" s="1"/>
  <c r="BP40" i="86"/>
  <c r="BP36" i="86"/>
  <c r="F33" i="84" s="1"/>
  <c r="G33" i="84" s="1"/>
  <c r="H33" i="84" s="1"/>
  <c r="AK35" i="5" s="1"/>
  <c r="BP32" i="86"/>
  <c r="F29" i="84" s="1"/>
  <c r="G29" i="84" s="1"/>
  <c r="H29" i="84" s="1"/>
  <c r="AK31" i="5" s="1"/>
  <c r="BP19" i="86"/>
  <c r="BP15" i="86"/>
  <c r="BP11" i="86"/>
  <c r="F8" i="84" s="1"/>
  <c r="G8" i="84" s="1"/>
  <c r="H8" i="84" s="1"/>
  <c r="AK10" i="5" s="1"/>
  <c r="BP6" i="86"/>
  <c r="F3" i="84" s="1"/>
  <c r="G3" i="84" s="1"/>
  <c r="H3" i="84" s="1"/>
  <c r="AK5" i="5" s="1"/>
  <c r="AL6" i="5"/>
  <c r="AM6" i="5" s="1"/>
  <c r="AL43" i="5"/>
  <c r="AM43" i="5" s="1"/>
  <c r="AL42" i="5"/>
  <c r="AM42" i="5" s="1"/>
  <c r="AL33" i="5"/>
  <c r="AM33" i="5" s="1"/>
  <c r="AL20" i="5"/>
  <c r="AM20" i="5" s="1"/>
  <c r="AL53" i="5"/>
  <c r="AM53" i="5" s="1"/>
  <c r="AL45" i="5"/>
  <c r="AM45" i="5" s="1"/>
  <c r="AL41" i="5"/>
  <c r="AM41" i="5" s="1"/>
  <c r="AL40" i="5"/>
  <c r="AM40" i="5" s="1"/>
  <c r="AL31" i="5"/>
  <c r="AM31" i="5" s="1"/>
  <c r="AN17" i="5"/>
  <c r="AN16" i="5"/>
  <c r="AN13" i="5"/>
  <c r="AN4" i="5"/>
  <c r="AN34" i="5"/>
  <c r="AN9" i="5"/>
  <c r="BP13" i="86"/>
  <c r="AL18" i="5"/>
  <c r="AM18" i="5" s="1"/>
  <c r="AL12" i="5"/>
  <c r="AM12" i="5" s="1"/>
  <c r="AN12" i="5"/>
  <c r="AL38" i="5"/>
  <c r="AM38" i="5" s="1"/>
  <c r="AL17" i="5"/>
  <c r="AM17" i="5" s="1"/>
  <c r="AL10" i="5"/>
  <c r="AM10" i="5" s="1"/>
  <c r="AL7" i="5"/>
  <c r="AM7" i="5" s="1"/>
  <c r="AL5" i="5"/>
  <c r="AM5" i="5" s="1"/>
  <c r="BP43" i="86"/>
  <c r="F40" i="84" s="1"/>
  <c r="G40" i="84" s="1"/>
  <c r="H40" i="84" s="1"/>
  <c r="AK42" i="5" s="1"/>
  <c r="BP31" i="86"/>
  <c r="AN37" i="5"/>
  <c r="AL39" i="5"/>
  <c r="AM39" i="5" s="1"/>
  <c r="AL37" i="5"/>
  <c r="AM37" i="5" s="1"/>
  <c r="AL14" i="5"/>
  <c r="AM14" i="5" s="1"/>
  <c r="AN38" i="5"/>
  <c r="AN36" i="5"/>
  <c r="AN19" i="5"/>
  <c r="AN18" i="5"/>
  <c r="AN15" i="5"/>
  <c r="AN7" i="5"/>
  <c r="AN6" i="5"/>
  <c r="AN5" i="5"/>
  <c r="AN33" i="5"/>
  <c r="AN43" i="5"/>
  <c r="AN42" i="5"/>
  <c r="AN41" i="5"/>
  <c r="AN40" i="5"/>
  <c r="AN20" i="5"/>
  <c r="AJ28" i="5" l="1"/>
  <c r="AJ21" i="5"/>
  <c r="AJ27" i="5"/>
  <c r="AJ22" i="5"/>
  <c r="AJ23" i="5"/>
  <c r="AJ29" i="5"/>
  <c r="AJ24" i="5"/>
  <c r="AJ26" i="5"/>
  <c r="AJ25" i="5"/>
  <c r="F4" i="84"/>
  <c r="G4" i="84" s="1"/>
  <c r="H4" i="84" s="1"/>
  <c r="AK6" i="5" s="1"/>
  <c r="F9" i="84"/>
  <c r="G9" i="84" s="1"/>
  <c r="H9" i="84" s="1"/>
  <c r="AK11" i="5" s="1"/>
  <c r="AO19" i="5"/>
  <c r="AO46" i="5"/>
  <c r="F44" i="84"/>
  <c r="G44" i="84" s="1"/>
  <c r="H44" i="84" s="1"/>
  <c r="AK46" i="5" s="1"/>
  <c r="AO7" i="5"/>
  <c r="F5" i="84"/>
  <c r="G5" i="84" s="1"/>
  <c r="H5" i="84" s="1"/>
  <c r="AK7" i="5" s="1"/>
  <c r="AO9" i="5"/>
  <c r="F7" i="84"/>
  <c r="G7" i="84" s="1"/>
  <c r="H7" i="84" s="1"/>
  <c r="AK9" i="5" s="1"/>
  <c r="AO50" i="5"/>
  <c r="F48" i="84"/>
  <c r="G48" i="84" s="1"/>
  <c r="H48" i="84" s="1"/>
  <c r="AK50" i="5" s="1"/>
  <c r="AO16" i="5"/>
  <c r="F14" i="84"/>
  <c r="G14" i="84" s="1"/>
  <c r="H14" i="84" s="1"/>
  <c r="AK16" i="5" s="1"/>
  <c r="AO32" i="5"/>
  <c r="F30" i="84"/>
  <c r="G30" i="84" s="1"/>
  <c r="H30" i="84" s="1"/>
  <c r="AK32" i="5" s="1"/>
  <c r="AO17" i="5"/>
  <c r="F15" i="84"/>
  <c r="G15" i="84" s="1"/>
  <c r="H15" i="84" s="1"/>
  <c r="AK17" i="5" s="1"/>
  <c r="AO14" i="5"/>
  <c r="F12" i="84"/>
  <c r="G12" i="84" s="1"/>
  <c r="H12" i="84" s="1"/>
  <c r="AK14" i="5" s="1"/>
  <c r="AO44" i="5"/>
  <c r="F42" i="84"/>
  <c r="G42" i="84" s="1"/>
  <c r="H42" i="84" s="1"/>
  <c r="AK44" i="5" s="1"/>
  <c r="AO13" i="5"/>
  <c r="F11" i="84"/>
  <c r="G11" i="84" s="1"/>
  <c r="H11" i="84" s="1"/>
  <c r="AK13" i="5" s="1"/>
  <c r="AO34" i="5"/>
  <c r="F32" i="84"/>
  <c r="G32" i="84" s="1"/>
  <c r="H32" i="84" s="1"/>
  <c r="AK34" i="5" s="1"/>
  <c r="AO30" i="5"/>
  <c r="F28" i="84"/>
  <c r="G28" i="84" s="1"/>
  <c r="H28" i="84" s="1"/>
  <c r="AK30" i="5" s="1"/>
  <c r="AO12" i="5"/>
  <c r="F10" i="84"/>
  <c r="G10" i="84" s="1"/>
  <c r="H10" i="84" s="1"/>
  <c r="AK12" i="5" s="1"/>
  <c r="AO18" i="5"/>
  <c r="F16" i="84"/>
  <c r="G16" i="84" s="1"/>
  <c r="H16" i="84" s="1"/>
  <c r="AK18" i="5" s="1"/>
  <c r="AO33" i="5"/>
  <c r="F31" i="84"/>
  <c r="G31" i="84" s="1"/>
  <c r="H31" i="84" s="1"/>
  <c r="AK33" i="5" s="1"/>
  <c r="AO52" i="5"/>
  <c r="F50" i="84"/>
  <c r="G50" i="84" s="1"/>
  <c r="H50" i="84" s="1"/>
  <c r="AK52" i="5" s="1"/>
  <c r="AO38" i="5"/>
  <c r="F36" i="84"/>
  <c r="G36" i="84" s="1"/>
  <c r="H36" i="84" s="1"/>
  <c r="AK38" i="5" s="1"/>
  <c r="AO37" i="5"/>
  <c r="F35" i="84"/>
  <c r="G35" i="84" s="1"/>
  <c r="H35" i="84" s="1"/>
  <c r="AK37" i="5" s="1"/>
  <c r="AO41" i="5"/>
  <c r="F39" i="84"/>
  <c r="G39" i="84" s="1"/>
  <c r="H39" i="84" s="1"/>
  <c r="AK41" i="5" s="1"/>
  <c r="AO47" i="5"/>
  <c r="F45" i="84"/>
  <c r="G45" i="84" s="1"/>
  <c r="H45" i="84" s="1"/>
  <c r="AK47" i="5" s="1"/>
  <c r="AO39" i="5"/>
  <c r="F37" i="84"/>
  <c r="G37" i="84" s="1"/>
  <c r="H37" i="84" s="1"/>
  <c r="AK39" i="5" s="1"/>
  <c r="AO53" i="5"/>
  <c r="F51" i="84"/>
  <c r="G51" i="84" s="1"/>
  <c r="H51" i="84" s="1"/>
  <c r="AK53" i="5" s="1"/>
  <c r="AO40" i="5"/>
  <c r="F38" i="84"/>
  <c r="G38" i="84" s="1"/>
  <c r="H38" i="84" s="1"/>
  <c r="AK40" i="5" s="1"/>
  <c r="AO31" i="5"/>
  <c r="AO45" i="5"/>
  <c r="AO35" i="5"/>
  <c r="AO54" i="5"/>
  <c r="AO42" i="5"/>
  <c r="AO43" i="5"/>
  <c r="AO48" i="5"/>
  <c r="AO5" i="5"/>
  <c r="AO10" i="5"/>
  <c r="AO51" i="5"/>
  <c r="AO4" i="5"/>
  <c r="AO20" i="5"/>
  <c r="AO36" i="5"/>
  <c r="AN14" i="5"/>
  <c r="AN32" i="5"/>
  <c r="AN31" i="5"/>
  <c r="AN10" i="5"/>
  <c r="AN30" i="5"/>
  <c r="AN11" i="5"/>
  <c r="AN39" i="5"/>
  <c r="AN35" i="5"/>
  <c r="AL34" i="5"/>
  <c r="AM34" i="5" s="1"/>
  <c r="AL36" i="5"/>
  <c r="AM36" i="5" s="1"/>
  <c r="AL35" i="5"/>
  <c r="AM35" i="5" s="1"/>
  <c r="AL30" i="5"/>
  <c r="AM30" i="5" s="1"/>
  <c r="AL32" i="5"/>
  <c r="AM32" i="5" s="1"/>
  <c r="AL19" i="5"/>
  <c r="AM19" i="5" s="1"/>
  <c r="AL16" i="5"/>
  <c r="AM16" i="5" s="1"/>
  <c r="AL11" i="5"/>
  <c r="AM11" i="5" s="1"/>
  <c r="AL13" i="5"/>
  <c r="AM13" i="5" s="1"/>
  <c r="AL15" i="5"/>
  <c r="AM15" i="5" s="1"/>
  <c r="AL9" i="5"/>
  <c r="AM9" i="5" s="1"/>
  <c r="AL4" i="5"/>
  <c r="AM4" i="5" s="1"/>
  <c r="F54" i="84" l="1"/>
  <c r="F55" i="84"/>
  <c r="B54" i="84"/>
  <c r="B55" i="84"/>
  <c r="D54" i="84"/>
  <c r="D55" i="84"/>
  <c r="AJ46" i="5" l="1"/>
  <c r="AJ12" i="5"/>
  <c r="AJ38" i="5"/>
  <c r="AJ35" i="5"/>
  <c r="AJ13" i="5"/>
  <c r="AJ18" i="5"/>
  <c r="AJ16" i="5"/>
  <c r="AJ48" i="5"/>
  <c r="AJ49" i="5"/>
  <c r="AJ31" i="5"/>
  <c r="AJ52" i="5"/>
  <c r="AJ5" i="5"/>
  <c r="AJ50" i="5"/>
  <c r="AJ42" i="5"/>
  <c r="AJ33" i="5"/>
  <c r="AJ7" i="5" l="1"/>
  <c r="AJ51" i="5"/>
  <c r="AJ36" i="5"/>
  <c r="AJ10" i="5"/>
  <c r="AJ45" i="5"/>
  <c r="AJ14" i="5"/>
  <c r="AJ40" i="5"/>
  <c r="AJ37" i="5"/>
  <c r="AJ44" i="5"/>
  <c r="AJ4" i="5"/>
  <c r="AJ53" i="5"/>
  <c r="AJ54" i="5"/>
  <c r="AJ19" i="5"/>
  <c r="AJ30" i="5"/>
  <c r="AJ47" i="5"/>
  <c r="AJ43" i="5"/>
  <c r="AJ39" i="5"/>
  <c r="AJ11" i="5"/>
  <c r="AJ6" i="5"/>
  <c r="AJ32" i="5"/>
  <c r="AJ9" i="5"/>
  <c r="AJ17" i="5"/>
  <c r="AJ15" i="5"/>
  <c r="AJ20" i="5"/>
  <c r="AJ41" i="5"/>
  <c r="AJ3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2.06.11 - GFM Indicator List1" type="6" refreshedVersion="4" deleted="1" background="1" saveData="1">
    <textPr sourceFile="C:\Users\kevin.wyjad\Dropbox\ODEP - GFM\2012.06.11 - GFM Indicator List.txt" tab="0" comma="1">
      <textFields count="4">
        <textField/>
        <textField/>
        <textField/>
        <textField/>
      </textFields>
    </textPr>
  </connection>
</connections>
</file>

<file path=xl/sharedStrings.xml><?xml version="1.0" encoding="utf-8"?>
<sst xmlns="http://schemas.openxmlformats.org/spreadsheetml/2006/main" count="9824" uniqueCount="761">
  <si>
    <t>Vulnerability</t>
  </si>
  <si>
    <t>MIN</t>
  </si>
  <si>
    <t>MAX</t>
  </si>
  <si>
    <t>(home)</t>
  </si>
  <si>
    <t>Sheets</t>
  </si>
  <si>
    <t>Calculation table for the Vulnerability component</t>
  </si>
  <si>
    <t>Calculation table for the Lack of Coping Capacity component</t>
  </si>
  <si>
    <t>Table of Contents</t>
  </si>
  <si>
    <t>Hazard &amp; Exposure</t>
  </si>
  <si>
    <t>Calculation table for the Hazard &amp; Exposure component</t>
  </si>
  <si>
    <t>Lack of Coping Capacity</t>
  </si>
  <si>
    <t>%</t>
  </si>
  <si>
    <t>HA.NAT.FL-ABS</t>
  </si>
  <si>
    <t>HA.NAT.FL-REL</t>
  </si>
  <si>
    <t>VU.SEV.PD.HDI</t>
  </si>
  <si>
    <t>VU.SEV.PD.MPI</t>
  </si>
  <si>
    <t>VU.SEV.INQ.GINI</t>
  </si>
  <si>
    <t>VU.SEV.AD.AID-PC</t>
  </si>
  <si>
    <t>VU.SEV.AD.ODA-GNI</t>
  </si>
  <si>
    <t>VU.VG.UP.REF-TOT</t>
  </si>
  <si>
    <t>VU.VG.UP.IDP-TOT</t>
  </si>
  <si>
    <t>Capacity</t>
  </si>
  <si>
    <t>http://data.worldbank.org/indicator/IT.CEL.SETS.P2</t>
  </si>
  <si>
    <t>URL</t>
  </si>
  <si>
    <t>VU.VGR.OG.HE.HIV</t>
  </si>
  <si>
    <t>VU.VGR.OG.HE.TBC</t>
  </si>
  <si>
    <t>VU.VGR.OG.U5.UW</t>
  </si>
  <si>
    <t>VU.VGR.OG.NATDIS-REL</t>
  </si>
  <si>
    <t>VU.VGR.OG.FS.MA.ADSA</t>
  </si>
  <si>
    <t>VU.VGR.OG.FS.MA.PU</t>
  </si>
  <si>
    <t>CC.INF.COM.NETUS</t>
  </si>
  <si>
    <t>CC.INF.COM.CEL</t>
  </si>
  <si>
    <t>CC.INF.PHY.STA</t>
  </si>
  <si>
    <t>CC.INF.PHY.H2O</t>
  </si>
  <si>
    <t>CC.INF.PHY.ROD</t>
  </si>
  <si>
    <t>CC.INF.AHC.HEALTH_EXP</t>
  </si>
  <si>
    <t>Indicator Data</t>
  </si>
  <si>
    <t>Indicator Metadata</t>
  </si>
  <si>
    <t>(0-10)</t>
  </si>
  <si>
    <t>JRC</t>
  </si>
  <si>
    <t>HA.HUM.GCRI-VC</t>
  </si>
  <si>
    <t>HA.HUM.GCRI-HVC</t>
  </si>
  <si>
    <t>HA.NAT.DR-ABS</t>
  </si>
  <si>
    <t>HA.NAT.DR-REL</t>
  </si>
  <si>
    <t>HA.NAT.DR.ASI</t>
  </si>
  <si>
    <t>HA.NAT.EQ.INT-ABS</t>
  </si>
  <si>
    <t>HA.NAT.EQ.INT-REL</t>
  </si>
  <si>
    <t>HA.NAT.EQ.EXT-ABS</t>
  </si>
  <si>
    <t>HA.NAT.EQ.EXT-REL</t>
  </si>
  <si>
    <t>https://www.openstreetmap.org</t>
  </si>
  <si>
    <t>Reference Year</t>
  </si>
  <si>
    <t>Indicator Date</t>
  </si>
  <si>
    <t>Indicator Source</t>
  </si>
  <si>
    <t>Indicator Data imputation</t>
  </si>
  <si>
    <t>(0-100%)</t>
  </si>
  <si>
    <t>AVG YEAR</t>
  </si>
  <si>
    <t>SUM YEAR</t>
  </si>
  <si>
    <t>NUMBER OF</t>
  </si>
  <si>
    <t>SUM MISSING</t>
  </si>
  <si>
    <t>% MISSING</t>
  </si>
  <si>
    <t>STDEV</t>
  </si>
  <si>
    <t>MEDIAN</t>
  </si>
  <si>
    <t>INFORM Reliability Index</t>
  </si>
  <si>
    <t>(*) Reliability Index: 0 more reliable, 10 less reliable.</t>
  </si>
  <si>
    <t>KG41705</t>
  </si>
  <si>
    <t>KG41711</t>
  </si>
  <si>
    <t>KG41708</t>
  </si>
  <si>
    <t>KG41702</t>
  </si>
  <si>
    <t>KG41703</t>
  </si>
  <si>
    <t>KG41704</t>
  </si>
  <si>
    <t>KG41706</t>
  </si>
  <si>
    <t>KG41721</t>
  </si>
  <si>
    <t>KG41707</t>
  </si>
  <si>
    <t>KZ11</t>
  </si>
  <si>
    <t>KZ15</t>
  </si>
  <si>
    <t>KZ19</t>
  </si>
  <si>
    <t>KZ75</t>
  </si>
  <si>
    <t>KZ71</t>
  </si>
  <si>
    <t>KZ23</t>
  </si>
  <si>
    <t>KZ63</t>
  </si>
  <si>
    <t>KZ31</t>
  </si>
  <si>
    <t>KZ35</t>
  </si>
  <si>
    <t>KZ39</t>
  </si>
  <si>
    <t>KZ43</t>
  </si>
  <si>
    <t>KZ47</t>
  </si>
  <si>
    <t>KZ59</t>
  </si>
  <si>
    <t>KZ55</t>
  </si>
  <si>
    <t>KZ51</t>
  </si>
  <si>
    <t>KZ27</t>
  </si>
  <si>
    <t>TJ3509</t>
  </si>
  <si>
    <t>TJ3501</t>
  </si>
  <si>
    <t>TJ3590</t>
  </si>
  <si>
    <t>TJ3507</t>
  </si>
  <si>
    <t>TJ3505</t>
  </si>
  <si>
    <t>TMA</t>
  </si>
  <si>
    <t>TMS</t>
  </si>
  <si>
    <t>TMB</t>
  </si>
  <si>
    <t>TMD</t>
  </si>
  <si>
    <t>TML</t>
  </si>
  <si>
    <t>TMM</t>
  </si>
  <si>
    <t>UZ1703</t>
  </si>
  <si>
    <t>UZ1706</t>
  </si>
  <si>
    <t>UZ1730</t>
  </si>
  <si>
    <t>UZ1708</t>
  </si>
  <si>
    <t>UZ1735</t>
  </si>
  <si>
    <t>UZ1714</t>
  </si>
  <si>
    <t>UZ1712</t>
  </si>
  <si>
    <t>UZ1710</t>
  </si>
  <si>
    <t>UZ1718</t>
  </si>
  <si>
    <t>UZ1724</t>
  </si>
  <si>
    <t>UZ1722</t>
  </si>
  <si>
    <t>UZ1727</t>
  </si>
  <si>
    <t>UZ1726</t>
  </si>
  <si>
    <t>UZ1733</t>
  </si>
  <si>
    <t>CRED</t>
  </si>
  <si>
    <t>HIIK</t>
  </si>
  <si>
    <t>ETHZ</t>
  </si>
  <si>
    <t>OECD</t>
  </si>
  <si>
    <t>OSM</t>
  </si>
  <si>
    <t>GADM</t>
  </si>
  <si>
    <t>(0-54)</t>
  </si>
  <si>
    <t>Indicator Geographical level</t>
  </si>
  <si>
    <t>(0-...)</t>
  </si>
  <si>
    <t>Indicator Geographical level (national or sub-national)</t>
  </si>
  <si>
    <t>HA.NAT.LS.MED-ABS</t>
  </si>
  <si>
    <t>HA.NAT.LS.MED-REL</t>
  </si>
  <si>
    <t>HA.NAT.LS.HIG-ABS</t>
  </si>
  <si>
    <t>HA.NAT.LS.HIG-REL</t>
  </si>
  <si>
    <t>HA.HUM.CON.BR</t>
  </si>
  <si>
    <t>HA.HUM.CON.SC</t>
  </si>
  <si>
    <t>VU.SEV.PD.CM</t>
  </si>
  <si>
    <t>VU.SEV.INQ.MMR</t>
  </si>
  <si>
    <t>VU.SEV.INQ.ABR</t>
  </si>
  <si>
    <t>VU.SEV.INQ.PR-F</t>
  </si>
  <si>
    <t>VU.SEV.INQ.PR-M</t>
  </si>
  <si>
    <t>VU.SEV.INQ.LFPR-F</t>
  </si>
  <si>
    <t>VU.SEV.INQ.LFPR-M</t>
  </si>
  <si>
    <t>VU.SEV.INQ.SE-F</t>
  </si>
  <si>
    <t>VU.SEV.INQ.SE-M</t>
  </si>
  <si>
    <t>• FTS (OCHA)
• OECD DAC</t>
  </si>
  <si>
    <t>VU.SEV.AD.REM</t>
  </si>
  <si>
    <t>VU.VG.UP.STA-TOT</t>
  </si>
  <si>
    <t>VU.VG.UP.ETH</t>
  </si>
  <si>
    <t>ETH Zürich</t>
  </si>
  <si>
    <t>VU.VGR.OG.FS.ST.FI</t>
  </si>
  <si>
    <t>CC.INS.ECO.GRP</t>
  </si>
  <si>
    <t>CC.INS.ECO.GDP-GR</t>
  </si>
  <si>
    <t>CC.INS.HUM.RCV</t>
  </si>
  <si>
    <t>CC.INS.HUM.APP</t>
  </si>
  <si>
    <t>http://www.unocha.org/cerf/
https://fts.unocha.org/</t>
  </si>
  <si>
    <t>CC.INS.HUM.SSA</t>
  </si>
  <si>
    <t>Physical Infrastructure</t>
  </si>
  <si>
    <t>Results table with the main dimensions</t>
  </si>
  <si>
    <t>KZ79</t>
  </si>
  <si>
    <t>no data</t>
  </si>
  <si>
    <t>2019-21</t>
  </si>
  <si>
    <t>2018-20</t>
  </si>
  <si>
    <t>MICS</t>
  </si>
  <si>
    <t>DHS</t>
  </si>
  <si>
    <t>2005-20</t>
  </si>
  <si>
    <t>https://washdata.org</t>
  </si>
  <si>
    <t>https://www.globalquakemodel.org/gem
https://ghsl.jrc.ec.europa.eu/download.php</t>
  </si>
  <si>
    <t>https://www.euro.who.int/
https://ghsl.jrc.ec.europa.eu/download.php</t>
  </si>
  <si>
    <t>https://public.emdat.be/</t>
  </si>
  <si>
    <t>http://www.fao.org/giews/earthobservation/</t>
  </si>
  <si>
    <t>EM-DAT, CRED / UCLouvain, Brussels, Belgium – www.emdat.be ( D. Guha-Sapir)</t>
  </si>
  <si>
    <t>http://conflictrisk.jrc.ec.europa.eu/</t>
  </si>
  <si>
    <t>https://ophi.org.uk/</t>
  </si>
  <si>
    <t>https://data.worldbank.org/indicator/SI.POV.GINI</t>
  </si>
  <si>
    <t>https://data.worldbank.org/indicator/DT.ODA.ODAT.GN.ZS</t>
  </si>
  <si>
    <t>https://www.cbr.ru/eng/
https://data.worldbank.org/indicator/NY.GDP.MKTP.CD</t>
  </si>
  <si>
    <t>https://www.unhcr.org/refugee-statistics/
http://data2.unhcr.org/en/situations</t>
  </si>
  <si>
    <t>https://icr.ethz.ch/data/epr/#core</t>
  </si>
  <si>
    <t>https://sendaimonitor.undrr.org/</t>
  </si>
  <si>
    <t>POP_DEN</t>
  </si>
  <si>
    <t>POP</t>
  </si>
  <si>
    <t>https://data.jrc.ec.europa.eu/dataset/0c6b9751-a71f-4062-830b-43c9f432370f</t>
  </si>
  <si>
    <t>https://gadm.org/</t>
  </si>
  <si>
    <t>ISO2</t>
  </si>
  <si>
    <t>VU.VGR.OG.HE.CAS-COV</t>
  </si>
  <si>
    <t>VU.VGR.OG.HE.DEA-COV</t>
  </si>
  <si>
    <t>CC.INS.DRR.NAT-STR</t>
  </si>
  <si>
    <t>CC.INS.DRR.LOC-STR</t>
  </si>
  <si>
    <t>CC.INS.DRR.AWE-EWS</t>
  </si>
  <si>
    <t>CC.INS.DRR.INF-EWS</t>
  </si>
  <si>
    <t>CC.INF.AHC.VAC-COV</t>
  </si>
  <si>
    <t xml:space="preserve"> </t>
  </si>
  <si>
    <t>https://drmkc.jrc.ec.europa.eu/inform-index/INFORM-Subnational-Risk/Central-Asia-Caucasus</t>
  </si>
  <si>
    <t>http://risk.preventionweb.net/capraviewer
https://ghsl.jrc.ec.europa.eu/download.php</t>
  </si>
  <si>
    <t>(1-83)</t>
  </si>
  <si>
    <t>EM-DAT: The Emergency Events Database - Université catholique de Louvain (UCL) - CRED, D. Guha-Sapir - www.emdat.be, Brussels, Belgium.</t>
  </si>
  <si>
    <t>2001-2020</t>
  </si>
  <si>
    <t>2001-20</t>
  </si>
  <si>
    <t>2000-21</t>
  </si>
  <si>
    <t>https://hiik.de/daten-karten/datensaetze/</t>
  </si>
  <si>
    <t>https://data.worldbank.org/indicator/NY.GDP.PCAP.CD</t>
  </si>
  <si>
    <t>1990-2019</t>
  </si>
  <si>
    <t>https://data.worldbank.org/indicator/NY.GDP.PCAP.PP.KD</t>
  </si>
  <si>
    <t>2019-20</t>
  </si>
  <si>
    <t>2009-20</t>
  </si>
  <si>
    <t>2020-22</t>
  </si>
  <si>
    <t>https://fts.unocha.org/; https://stats.oecd.org/Index.aspx?DataSetCode=TABLE2A#</t>
  </si>
  <si>
    <t>2020-21</t>
  </si>
  <si>
    <t>2015-20</t>
  </si>
  <si>
    <t>2016-20</t>
  </si>
  <si>
    <t>https://www.fao.org/faostat/en/#home</t>
  </si>
  <si>
    <t>https://globaldatalab.org/shdi/table/shdi/</t>
  </si>
  <si>
    <t>2015-19</t>
  </si>
  <si>
    <t>OPHI</t>
  </si>
  <si>
    <t>2005-22</t>
  </si>
  <si>
    <t>http://apps.who.int/nha/database</t>
  </si>
  <si>
    <t>2007-2021</t>
  </si>
  <si>
    <t>2017-21</t>
  </si>
  <si>
    <t>WB</t>
  </si>
  <si>
    <t>https://www.heritage.org/index/</t>
  </si>
  <si>
    <t>INFORM CCA 2022 (a-z)</t>
  </si>
  <si>
    <t>Calculation table for the INFORM CA Reliability Index</t>
  </si>
  <si>
    <t>Казахстан</t>
  </si>
  <si>
    <t xml:space="preserve">Акмолинская </t>
  </si>
  <si>
    <t xml:space="preserve">Актюбинская </t>
  </si>
  <si>
    <t xml:space="preserve">Алматинская </t>
  </si>
  <si>
    <t>г. Алматы</t>
  </si>
  <si>
    <t>г. Нур-Султан</t>
  </si>
  <si>
    <t xml:space="preserve">Атырауская </t>
  </si>
  <si>
    <t xml:space="preserve">В-Казахстанская </t>
  </si>
  <si>
    <t xml:space="preserve">Карагандинская </t>
  </si>
  <si>
    <t xml:space="preserve">Костанайская </t>
  </si>
  <si>
    <t xml:space="preserve">Кызылординская </t>
  </si>
  <si>
    <t xml:space="preserve">Мангистауская </t>
  </si>
  <si>
    <t xml:space="preserve">С-Казахстанская </t>
  </si>
  <si>
    <t xml:space="preserve">Павлодарская </t>
  </si>
  <si>
    <t>г. Шымкент</t>
  </si>
  <si>
    <t>Туркестанская</t>
  </si>
  <si>
    <t xml:space="preserve">З-Казахстанская </t>
  </si>
  <si>
    <t xml:space="preserve">Жамбылская </t>
  </si>
  <si>
    <t>Кыргызстан</t>
  </si>
  <si>
    <t>Баткенская</t>
  </si>
  <si>
    <t>г. Бишкек</t>
  </si>
  <si>
    <t>Чуйская</t>
  </si>
  <si>
    <t>Иссык-Кульская</t>
  </si>
  <si>
    <t>Джалал-Абадская</t>
  </si>
  <si>
    <t>Нарынская</t>
  </si>
  <si>
    <t>Ошская</t>
  </si>
  <si>
    <t>г. Ош</t>
  </si>
  <si>
    <t>Таласская</t>
  </si>
  <si>
    <t>Таджикистан</t>
  </si>
  <si>
    <t>Районы Республиканского Подчинения (РРП)</t>
  </si>
  <si>
    <t>г. Душанбе</t>
  </si>
  <si>
    <t>Горно-Бадахшанская Автономная Область (ГБАО)</t>
  </si>
  <si>
    <t>Хатлонская</t>
  </si>
  <si>
    <t>Согдийская</t>
  </si>
  <si>
    <t>Туркменистан</t>
  </si>
  <si>
    <t>Ахалский</t>
  </si>
  <si>
    <t>г. Ашхабад</t>
  </si>
  <si>
    <t>Балканский</t>
  </si>
  <si>
    <t>Дашогузский</t>
  </si>
  <si>
    <t>Лебапский</t>
  </si>
  <si>
    <t>Марыйский</t>
  </si>
  <si>
    <t>Узбекистан</t>
  </si>
  <si>
    <t xml:space="preserve">Андижанская </t>
  </si>
  <si>
    <t>Бухарская</t>
  </si>
  <si>
    <t xml:space="preserve">Ферганская </t>
  </si>
  <si>
    <t>Джизакская</t>
  </si>
  <si>
    <t xml:space="preserve">Кашкадарьинская </t>
  </si>
  <si>
    <t>Хорезмская</t>
  </si>
  <si>
    <t>Наманганская</t>
  </si>
  <si>
    <t>Навоийская</t>
  </si>
  <si>
    <t>Каракалпакстан</t>
  </si>
  <si>
    <t>Самаркандская</t>
  </si>
  <si>
    <t>Сурхандарьинская</t>
  </si>
  <si>
    <t>Сырдарьинская</t>
  </si>
  <si>
    <t xml:space="preserve">Ташкентская </t>
  </si>
  <si>
    <t xml:space="preserve">г. Ташкент </t>
  </si>
  <si>
    <t>СТРАНА</t>
  </si>
  <si>
    <t>ПЕРВЫЙ АДМИНИСТРАТИВНЫЙ УРОВЕНЬ</t>
  </si>
  <si>
    <t>Код ISO2+Пкод</t>
  </si>
  <si>
    <t>(а-я)</t>
  </si>
  <si>
    <t>Землетрясение</t>
  </si>
  <si>
    <t>Наводнение</t>
  </si>
  <si>
    <t>Оползень</t>
  </si>
  <si>
    <t>Засуха</t>
  </si>
  <si>
    <t>Природные</t>
  </si>
  <si>
    <t>Прогнозируемый риск конфликта</t>
  </si>
  <si>
    <t>Текущие конфликты</t>
  </si>
  <si>
    <t>Антропогенные</t>
  </si>
  <si>
    <t>ОПАСНОСТЬ И ПОДВЕРЖЕННОСТЬ</t>
  </si>
  <si>
    <t>Развитие и лишения</t>
  </si>
  <si>
    <t>Неравенство</t>
  </si>
  <si>
    <t>Зависимость от гум. помощи</t>
  </si>
  <si>
    <t>Социально-экономическая</t>
  </si>
  <si>
    <t>Переселенцы</t>
  </si>
  <si>
    <t>Состояние здоровья</t>
  </si>
  <si>
    <t>Дети до 5 лет</t>
  </si>
  <si>
    <t>Недавние потрясения</t>
  </si>
  <si>
    <t>Продовольственная безопасность</t>
  </si>
  <si>
    <t>Уязвимые группы</t>
  </si>
  <si>
    <t>УЯЗВИМОСТЬ</t>
  </si>
  <si>
    <t>Гос. Управление</t>
  </si>
  <si>
    <t>Экономический потенциал</t>
  </si>
  <si>
    <t>Гуманитарный потенциал</t>
  </si>
  <si>
    <t>СРБ</t>
  </si>
  <si>
    <t>Институциональное</t>
  </si>
  <si>
    <t>Связь</t>
  </si>
  <si>
    <t>Физическая инфраструктура</t>
  </si>
  <si>
    <t>Доступ к системе здравоохранения</t>
  </si>
  <si>
    <t>Инфраструктурное</t>
  </si>
  <si>
    <t>Отсутствие потенциала</t>
  </si>
  <si>
    <t>ИНФОРМ РИСК</t>
  </si>
  <si>
    <t>КЛАСС РИСКА</t>
  </si>
  <si>
    <t>Ранг</t>
  </si>
  <si>
    <t>Индекс надежности данных (*)</t>
  </si>
  <si>
    <t>Количество отсутствующих индикаторов</t>
  </si>
  <si>
    <t>% отсутсвующих данных</t>
  </si>
  <si>
    <t>Актуальность данных (среднее значение лет)</t>
  </si>
  <si>
    <t>Соотношение субнациональных и национальных данных</t>
  </si>
  <si>
    <t>Физическая подверженность к землетрясениям MMI V и выше (абсолютное)</t>
  </si>
  <si>
    <t>Физическая подверженность к землетрясениям MMI VIII и выше (абсолютное)</t>
  </si>
  <si>
    <t>Физическая подверженность к землетрясениям (абсолютное)</t>
  </si>
  <si>
    <t>Физическая подверженность к наводнениям (абсолютное)</t>
  </si>
  <si>
    <t>Физическая подверженность к оползням средней интенсивности (абсолютное)</t>
  </si>
  <si>
    <t>Физическая подверженность к оползням высокой интенсивности (абсолютное)</t>
  </si>
  <si>
    <t>Физическая подверженность к оползням (абсолютное)</t>
  </si>
  <si>
    <t>Количество человек пострадавших от засух (абсолютное)</t>
  </si>
  <si>
    <t>Физическая подверженность к землетрясениям MMI V и выше (относительное)</t>
  </si>
  <si>
    <t>Физическая подверженность к землетрясениям MMI VIII и выше (относительное)</t>
  </si>
  <si>
    <t>Физическая подверженность к наводнениям (относительное)</t>
  </si>
  <si>
    <t>Физическая подверженность к оползням средней интенсивности (относительное)</t>
  </si>
  <si>
    <t>Физическая подверженность к оползням высокой интенсивности (относительное)</t>
  </si>
  <si>
    <t>Количество человек пострадавших от засух (относительное)</t>
  </si>
  <si>
    <t>Физическая подверженность к землетрясениям (относительное)</t>
  </si>
  <si>
    <t>Физическая подверженность к оползням (относительное)</t>
  </si>
  <si>
    <t>Физическая подверженность к землетрясениям MMI V и выше</t>
  </si>
  <si>
    <t>Физическая подверженность к землетрясениям MMI VIII и выше</t>
  </si>
  <si>
    <t>Физическая подверженность к оползням средней интенсивности</t>
  </si>
  <si>
    <t>Физическая подверженность к оползням высокой интенсивности</t>
  </si>
  <si>
    <t>Физическая подверженность к оползням</t>
  </si>
  <si>
    <t>Количество человек пострадавших от засух</t>
  </si>
  <si>
    <t>Физическая подверженность к землетрясениям</t>
  </si>
  <si>
    <t>Физическая подверженность к наводнениям</t>
  </si>
  <si>
    <t>Вероятность засухи в сельском хозяйстве</t>
  </si>
  <si>
    <t>Природные опасности ИНФОРМ</t>
  </si>
  <si>
    <t>ИРГК вероятность внутреннего конфликта высокой интенсивности насилия</t>
  </si>
  <si>
    <t>ИРГК вероятность внутреннего конфликта очень высокой интенсивности насилия</t>
  </si>
  <si>
    <t>Баромерт конфликта - межнациональные конфликты (двухсторонние отношения)</t>
  </si>
  <si>
    <t xml:space="preserve">Барометр конфликта - субнациональные конфликты </t>
  </si>
  <si>
    <t>Антропогенные опасности ИНФОРМ</t>
  </si>
  <si>
    <t>Индекс человеческого развития</t>
  </si>
  <si>
    <t>Индекс многомерной бедности/нищеты</t>
  </si>
  <si>
    <t>Детская смертность</t>
  </si>
  <si>
    <t>Индекс гендерного неравенства</t>
  </si>
  <si>
    <t>Индекс Джинни</t>
  </si>
  <si>
    <t>Общая фин помощь (M US$)</t>
  </si>
  <si>
    <t>Гос помощь на душу населения (US$)</t>
  </si>
  <si>
    <t>Чистая ОПГ полученная (% от ВНД)</t>
  </si>
  <si>
    <t>Личные денежные переводы</t>
  </si>
  <si>
    <t>Зависимость от гум. Помощи</t>
  </si>
  <si>
    <t>Социально-экономическая уязвимость ИНФОРМ</t>
  </si>
  <si>
    <t>Контингент лиц, подмандатных УВКБ (по отнош к общей численности населения)</t>
  </si>
  <si>
    <t>Контингент лиц, подмандатных УВКБ</t>
  </si>
  <si>
    <t>Этническое разнообразие</t>
  </si>
  <si>
    <t>Заболеваемость ВИЧ-СПИД среди взрослых</t>
  </si>
  <si>
    <t>Заболеваемость туберкулезом</t>
  </si>
  <si>
    <t>Заболеваемость Ковид-19 (по отношению к общей численности населения)</t>
  </si>
  <si>
    <t>Количество смертей от Ковид-19 (по отношению к общей численности населения)</t>
  </si>
  <si>
    <t>Ковид-19 (заболеваемость&amp;смертность)</t>
  </si>
  <si>
    <t>Недоедание у детей до 5 лет</t>
  </si>
  <si>
    <t>Население пострадавшее от стихийных бедствий за последние 3 года</t>
  </si>
  <si>
    <t>Оценка доступности еды</t>
  </si>
  <si>
    <t>Оценка использования пищевых продуктов</t>
  </si>
  <si>
    <t>Стоимость импорта продовольствия по сравнению с общим товарным экспортом</t>
  </si>
  <si>
    <t>Оценка доступа к продовольствию</t>
  </si>
  <si>
    <t>Уязвимые группы ИНФОРМ</t>
  </si>
  <si>
    <t>Эффективность Правительства</t>
  </si>
  <si>
    <t>Валовый региональный продукт</t>
  </si>
  <si>
    <t>Рост ВВП с момента распада СССР</t>
  </si>
  <si>
    <t>Волонтеры Красного полумесяца/креста</t>
  </si>
  <si>
    <t>Потенциал местного реагирования на стихийные бедствия</t>
  </si>
  <si>
    <t>СЕРФ/Призывы</t>
  </si>
  <si>
    <t>ЧС требующие менее масштабной междун гум помощи</t>
  </si>
  <si>
    <t>Использование международных гум услуг</t>
  </si>
  <si>
    <t>Оценка реализации национального плана по СРБ в соответствии с Сендайской программой</t>
  </si>
  <si>
    <t>Имплементация местных стратегий по СРБ</t>
  </si>
  <si>
    <t>Оценка осведомленности и доступности систем раннего оповещения (СРО)</t>
  </si>
  <si>
    <t>Процент населения, проинформированного через СРО</t>
  </si>
  <si>
    <t>Интернет пользователи</t>
  </si>
  <si>
    <t>Абоненты мобильной связи</t>
  </si>
  <si>
    <t>Плотность дорог</t>
  </si>
  <si>
    <t>Санитария</t>
  </si>
  <si>
    <t>Питьевая вода</t>
  </si>
  <si>
    <t>Расходы на здравоохранение на душу населения</t>
  </si>
  <si>
    <t>Коэффициент материнской смертности</t>
  </si>
  <si>
    <t>Вакцинация Ковид-19</t>
  </si>
  <si>
    <t>Корреляция выше чем 0.7</t>
  </si>
  <si>
    <t>Корремяциям между 0.3-0.7</t>
  </si>
  <si>
    <t>ПОЛОЖИТЕЛЬНАЯ</t>
  </si>
  <si>
    <t>СЛАБАЯ/ОТРИЦАТЕЛЬНАЯ</t>
  </si>
  <si>
    <t>Корреляция ниже чем 0.3 или отрицательная</t>
  </si>
  <si>
    <t>НОРМАЛЬНАЯ</t>
  </si>
  <si>
    <t>2010-20</t>
  </si>
  <si>
    <t>количество / год</t>
  </si>
  <si>
    <t>индекс</t>
  </si>
  <si>
    <t>Показатель рождаемости среди несовершеннолетних</t>
  </si>
  <si>
    <t>Уровень образования женщин</t>
  </si>
  <si>
    <t>Уровень образования мужчин</t>
  </si>
  <si>
    <t>Доля женщин на руководящих должностях</t>
  </si>
  <si>
    <t>Доля мужчин на руководящих должностях</t>
  </si>
  <si>
    <t>Показатель экономической активности женщин</t>
  </si>
  <si>
    <t>Показатель экономической активности мужчин</t>
  </si>
  <si>
    <t>Доход по коэффициенту Джинни</t>
  </si>
  <si>
    <t>Гуманитарная помощь (FTS)</t>
  </si>
  <si>
    <t>Помощь в целях развития (ОПР)</t>
  </si>
  <si>
    <t>Чистая ОПР полученная по сравнению с предоставленной (% от ВНД)</t>
  </si>
  <si>
    <t>Беженцы (по отношению к общей численности населения)</t>
  </si>
  <si>
    <t>Внутренне перемещенные лица (ВПЛ) (по отношению к общей численности населения)</t>
  </si>
  <si>
    <t>Лица без гражданства (по отношению к общей численности населения)</t>
  </si>
  <si>
    <t>% от ВВП</t>
  </si>
  <si>
    <t>на 100,000 родившихся живыми</t>
  </si>
  <si>
    <t>на 1,000 женщин в возрасте 15-19</t>
  </si>
  <si>
    <t>долларов США</t>
  </si>
  <si>
    <t>долларов США, миллион</t>
  </si>
  <si>
    <t>% от ВНД</t>
  </si>
  <si>
    <t>Дети с пониженным весом</t>
  </si>
  <si>
    <t>на 100,000 человек</t>
  </si>
  <si>
    <t>на 1,000 родившихся живыми</t>
  </si>
  <si>
    <t>Достаточность среднего рациона питания</t>
  </si>
  <si>
    <t>Распространенность недоедания</t>
  </si>
  <si>
    <t>колличество</t>
  </si>
  <si>
    <t>Вакцинация Ковид-19 (по отношению к общей численности населения)</t>
  </si>
  <si>
    <t>Индекс экономической свободы</t>
  </si>
  <si>
    <t>Валовый региональный продукт (на душу населения)</t>
  </si>
  <si>
    <t>СЕРФ и Призывы</t>
  </si>
  <si>
    <t>ЧС требующие менее масштабной международной гум помощи</t>
  </si>
  <si>
    <t>Количество населения пользующееся основными санитарными услугами (% от общего населения)</t>
  </si>
  <si>
    <t>Количество населения имеющего доступ к основными услугам питьевой воды (% от общего населения)</t>
  </si>
  <si>
    <t>Площадь территории</t>
  </si>
  <si>
    <t>Общая численность населения (Национальное агентство по статистике)</t>
  </si>
  <si>
    <t>Общая численность населения (GHS-POP-R2019)</t>
  </si>
  <si>
    <t>Общая численность населения (GHS-POP-R2020)</t>
  </si>
  <si>
    <t>(текущий) долларов США</t>
  </si>
  <si>
    <t>количество</t>
  </si>
  <si>
    <t>на 100 человек</t>
  </si>
  <si>
    <t>км</t>
  </si>
  <si>
    <t>ППС межд., долларов США</t>
  </si>
  <si>
    <t>кв. км</t>
  </si>
  <si>
    <t>Год обследования</t>
  </si>
  <si>
    <t>Единица измерения</t>
  </si>
  <si>
    <t>Аспект</t>
  </si>
  <si>
    <t>Категория</t>
  </si>
  <si>
    <t>Компонент</t>
  </si>
  <si>
    <t>Код ИНФОРМ</t>
  </si>
  <si>
    <t>Наименование индикатора</t>
  </si>
  <si>
    <t>Полное название индикатора</t>
  </si>
  <si>
    <t>Описание</t>
  </si>
  <si>
    <t>Актуальность</t>
  </si>
  <si>
    <t>Глобальный фреймворк (программы)</t>
  </si>
  <si>
    <t>Валидность / Ограничения индикатора</t>
  </si>
  <si>
    <t>Источник субнациональных данных</t>
  </si>
  <si>
    <t>Источник национальных данных</t>
  </si>
  <si>
    <t>Опасность &amp; Подверженность</t>
  </si>
  <si>
    <t>Физическая подверженность к сильным землетрясениям (абсолютное)</t>
  </si>
  <si>
    <t>Физическая подверженность к землетрясениям по шкале Меркали MMI 5 и выше - подверженное среднегодовое население (человек)</t>
  </si>
  <si>
    <t xml:space="preserve"> Индикатор основан на ожидаемом количестве людей, подвергаемых к землетрясениям по шкале Меркали MMI 5 и выше в год. Он является результатом сочетания зон опасности и всего населения, проживающего в пространственной единице. Таким образом, это указывает на ожидаемое количество людей, подвергшихся воздействию в опасной зоне в течение одного года.</t>
  </si>
  <si>
    <t>Землетрясение - одна из быстро возникающих опасностей, относящихся к категории Природные опасности. MMI 5 считается уровнем низкой интенсивности.</t>
  </si>
  <si>
    <t>Индикатор зависит от качества данных по ожидаемому количеству населения и карт сейсмической опасности.</t>
  </si>
  <si>
    <t>• Global Earthquake Model (карта сейсмической опасности)
• Объединенный исследовательский центр Европейской комиссии (плотность населения)</t>
  </si>
  <si>
    <t>Физическая подверженность к сильным землетрясениям (относительное)</t>
  </si>
  <si>
    <t>Физическая подверженность к землетрясениям по шкале Меркали MMI 5 и выше - подверженное среднегодовое население (% от общего населения)</t>
  </si>
  <si>
    <t xml:space="preserve"> Индикатор основан на ожидаемом количестве людей, подвергаемых к землетрясениям по шкале Меркали MMI 5 и выше в год. Он является результатом сочетания зон опасности и всего населения, проживающего в пространственной единице. Таким образом, это указывает на ожидаемый процент среднегодового населения, потенциально подверженного этому риску.</t>
  </si>
  <si>
    <t>Физическая подверженность к землетрясениям по шкале Меркали MMI 8 и выше - подверженное среднегодовое население (человек)</t>
  </si>
  <si>
    <t xml:space="preserve"> Индикатор основан на ожидаемом количестве людей, подвергаемых к землетрясениям по шкале Меркали MMI 8 и выше в год. Он является результатом сочетания зон опасности и всего населения, проживающего в пространственной единице. Таким образом, это указывает на ожидаемое количество людей, подвергшихся воздействию в опасной зоне в течение одного года.</t>
  </si>
  <si>
    <t>Землетрясение - одна из быстро возникающих опасностей, относящихся к категории Природные опасности. MMI 8 считается уровнем высокой интенсивности.</t>
  </si>
  <si>
    <t>Физическая подверженность к землетрясениям по шкале Меркали MMI 8 и выше - подверженное среднегодовое население (% от общего населения)</t>
  </si>
  <si>
    <t xml:space="preserve"> Индикатор основан на ожидаемом количестве людей, подвергаемых к землетрясениям по шкале Меркали MMI 8 и выше в год. Он является результатом сочетания зон опасности и всего населения, проживающего в пространственной единице. Таким образом, это указывает на ожидаемый процент среднегодового населения, потенциально подверженного этому риску.</t>
  </si>
  <si>
    <t>Физическая подверженность к оползням средней интенсивности - подверженное среднегодовое население (человек)</t>
  </si>
  <si>
    <t>Индикатор основан на ожидаемом количестве людей, подвергаемых к оползням средней интенсивности. Он является результатом сочетания зон опасности и всего населения, проживающего в пространственной единице. Таким образом, это указывает на ожидаемое количество людей, подвергшихся воздействию в опасной зоне в течение одного года.</t>
  </si>
  <si>
    <t>Оползень является одной из быстро возникающих опасностей, рассматриваемых в категории Природные опасности, а также может быть вторичным эффектом землетрясения в сейсмоопасном регионе.</t>
  </si>
  <si>
    <t xml:space="preserve">Индикатор зависит от качества данных по ожидаемому количеству населения и карт оползневой опасности. Источник данных уведомляет о необходимости аккуратного использования на субнациональном уровне, так как методы и разрешение (1км) имеют ограничения. </t>
  </si>
  <si>
    <t xml:space="preserve">• ВОЗ (карта оползневой опасности)
• Объединенный исследовательский центр Европейской комиссии (плотность населения)
</t>
  </si>
  <si>
    <t>Физическая подверженность к оползням средней интенсивности - подверженное среднегодовое население (% от общего населения)</t>
  </si>
  <si>
    <t>Индикатор основан на ожидаемом количестве людей, подвергаемых к оползням средней интенсивности. Он является результатом сочетания зон опасности и всего населения, проживающего в пространственной единице. Таким образом, это указывает на ожидаемый процент среднегодового населения, потенциально подверженного этому риску.</t>
  </si>
  <si>
    <t>Физическая подверженность к оползням высокой интенсивности - подверженное среднегодовое население (человек)</t>
  </si>
  <si>
    <t>Индикатор основан на ожидаемом количестве людей, подвергаемых к оползням высокой интенсивности. Он является результатом сочетания зон опасности и всего населения, проживающего в пространственной единице. Таким образом, это указывает на ожидаемое количество людей, подвергшихся воздействию в опасной зоне в течение одного года.</t>
  </si>
  <si>
    <t>Физическая подверженность к оползням высокой интенсивности - подверженное среднегодовое население (% от общего населения)</t>
  </si>
  <si>
    <t>Индикатор основан на ожидаемом количестве людей, подвергаемых к оползням высокой интенсивности. Он является результатом сочетания зон опасности и всего населения, проживающего в пространственной единице. Таким образом, это указывает на ожидаемый процент среднегодового населения, потенциально подверженного этому риску.</t>
  </si>
  <si>
    <t>Физическая подверженность к наводнениям - подверженное среднегодовое население (человек)</t>
  </si>
  <si>
    <t>Индикатор основан на ожидаемом количестве людей, подвергаемых к наводнениям в год. Он является результатом сочетания зон опасности и всего населения, проживающего в пространственной единице. Таким образом, это указывает на ожидаемое количество людей, подвергшихся воздействию в опасной зоне в течение одного года.</t>
  </si>
  <si>
    <t>Наводнение является одной из быстро возникающих опасностей, рассматриваемых в категории Природные опасности.</t>
  </si>
  <si>
    <t>Этот набор данных был создан с использованием других глобальных наборов данных; его не следует использовать для местного применения (например, для планирования землепользования). Основная цель наборов данных ГОР (GAR) 2015 - общее определение областей высокого риска на глобальном уровне и определение областей, в которых следует собирать более подробные данные. Некоторые области могут быть недооценены или переоценены.</t>
  </si>
  <si>
    <t>Физическая подверженность к наводнениям - подверженное среднегодовое население (% от общего населения)</t>
  </si>
  <si>
    <t>Индикатор основан на ожидаемом количестве людей, подвергаемых к наводнениям в год. Он является результатом сочетания зон опасности и всего населения, проживающего в пространственной единице. Таким образом, это указывает на ожидаемый процент среднегодового населения, потенциально подверженного этому риску.</t>
  </si>
  <si>
    <t>Годовая эмпирическая вероятность того, что более 30% сельскохозяйственных площадей будут затронуты засухой</t>
  </si>
  <si>
    <t>Индикатор основан на Индексе стресса в сельском хозяйстве ФАО (ASI), который подчеркивает аномальный рост растительности и потенциальную засуху на пахотных землях. Он определяется как ежегодная вероятность того, что более 30% сельскохозяйственных площадей будут затронуты засухой, на основе данных с 2000 года.</t>
  </si>
  <si>
    <t>Засуха - единственная медленно развивающаяся опасность, относящаяся к категории Природные опасности.</t>
  </si>
  <si>
    <t>ФАО</t>
  </si>
  <si>
    <t>Люди, пострадавшие от засухи 2000-2019 гг. - среднегодовая численность пострадавшего населения (человек)</t>
  </si>
  <si>
    <t>Индикатор показывает среднегодовое количество населения, пострадавшего от засухи, на уровне первого административно-территориального деления с 2000 года.</t>
  </si>
  <si>
    <t>Индикатор основан на общем количестве людей, пострадавших от засухи в год на первом административном уровне . Таким образом, это показывает, сколько людей в год подвергаются риску.</t>
  </si>
  <si>
    <t>Люди, пострадавшие от засухи 2000-2019 гг. - среднегодовая численность пострадавшего населения (% от общего населения)</t>
  </si>
  <si>
    <t>Индикатор показывает процент среднегодового количество населения, пострадавшего от засухи, на уровне первого административно-территориального деления с 2000 года.</t>
  </si>
  <si>
    <t>Баромерт конфликта - межнациональные конфликты</t>
  </si>
  <si>
    <t>Ежегодная публикация HIIK «Барометр конфликтов» описывает последние тенденции в развитии, эскалации, деэскалации и урегулировании глобальных конфликтов. Их базовые данные о межгосударственных конфликтах фиксируют спорные моменты в двусторонних отношениях и интенсивность конфликта.</t>
  </si>
  <si>
    <t>Риск конфликтов в стране относится к антропогенным опасностям в категории ИНФОРМ.</t>
  </si>
  <si>
    <t>Ежегодная публикация HIIK «Барометр конфликтов» описывает последние тенденции в развитии, эскалации, деэскалации и урегулировании глобальных конфликтов. Барометр конфликтов включает насильственные и ненасильственные интенсивности внутригосударственных и межгосударственных конфликтов на Кавказе и в Центральной Азии, а их Дезагрегированный набор данных о конфликтах (DISCON) предоставляет более подробную информацию о таких конфликтах в Центральной Азии.</t>
  </si>
  <si>
    <t>Индекс риска глобального конфликта (ИРГК) это индикатор, который оценивает риск возникновения насильственных внутренних конфликтов высокой интенсивности в стране.</t>
  </si>
  <si>
    <t>Объединенный исследовательский центр Европейской комиссии (плотность населения)</t>
  </si>
  <si>
    <t>Индекс риска глобального конфликта (ИРГК) это индикатор, который оценивает риск возникновения насильственных внутренних конфликтов очень высокой интенсивности в стране.</t>
  </si>
  <si>
    <t>Уязвимость</t>
  </si>
  <si>
    <t>Социально-экономическая уязвимость</t>
  </si>
  <si>
    <t>Индекс человеческого развития (ИЧР) измеряет развитие путем объединения показателей ожидаемой продолжительности жизни, уровня образования и дохода в составной индекс.</t>
  </si>
  <si>
    <t>Предполагается, что чем более развита страна/район, тем лучше его население сможет удовлетворить гуманитарные потребности, используя свои собственные или региональные / национальные ресурсы.</t>
  </si>
  <si>
    <t>Индекс многомерной бедности (ИМБ) выявляет лишения на уровне домохозяйства по тем же трем параметрам, что и Индекс человеческого развития (уровень жизни, здоровье и образование), и показывает среднее количество бедных людей и лишений, с которыми сталкиваются бедные домохозяйства.</t>
  </si>
  <si>
    <t>В то время как ИЧР измеряет средние достижения страны / района с точки зрения развития, ИМБ фокусируется на той части населения, которая находится ниже порога основных критериев человеческого развития.</t>
  </si>
  <si>
    <t>Коэффициент смертности детей в возрасте до 5 лет (на 1000 живородящихся)</t>
  </si>
  <si>
    <t>Этот показатель показывает вероятность смерти между рождением и концом пятого года жизни на 1000 живородящихся.</t>
  </si>
  <si>
    <t>Смертность детей до 5 лет показывает общее состояние здоровья детей.</t>
  </si>
  <si>
    <t>Задача 3.2 ЦУР: к 2030 году положить конец предотвратимой смертности новорожденных и детей в возрасте до 5 лет, при этом все страны будут стремиться снизить неонатальную смертность как минимум до 12 на 1000 живорождений, а смертность детей в возрасте до 5 лет - до минимума. 25 на 1000 живородящихся
Показатель 3.2.1: Смертность детей в возрасте до пяти лет</t>
  </si>
  <si>
    <t>Национальные агентства по статистике</t>
  </si>
  <si>
    <t>ВОЗ</t>
  </si>
  <si>
    <t>Коэффициент материнской смертности (на 100 000 живорождений)</t>
  </si>
  <si>
    <t>Количество материнских смертей (смерть женщины во время беременности или в течение 42 дней после прерывания беременности, независимо от продолжительности и места беременности, по любой причине, связанной с беременностью или ее ведением или усугубленной ими, но не в результате случайного или случайного причин) в течение определенного периода времени на 100000 живорождений за тот же период времени.</t>
  </si>
  <si>
    <t xml:space="preserve">Коэффициент материнской смертности является одним из показателей, который используется для расчета индекса гендерного неравенства. Компонент «Неравенство» представляет разброс условий среди населения, представленный в компоненте «Развитие и депривация».
В областях с неравномерным распределением человеческого развития также наблюдается сильное неравенство между мужчинами и женщинами, а в странах с высоким гендерным неравенством также наблюдается неравное распределение человеческого развития </t>
  </si>
  <si>
    <t>Индекс гендерного неравенства (ИГН) отражает неблагоприятные гендерные факторы по трем параметрам - репродуктивное здоровье, расширение прав и возможностей и рынок труда. Значение ИГН находится в диапазоне от 0 до 1, где 0 означает неравенство 0%, что указывает на то, что женщины живут одинаково по сравнению с мужчинами, а 1 означает 100% неравенство, что указывает на то, что женщины живут хуже по сравнению с мужчинами.</t>
  </si>
  <si>
    <t>• Национальные агентства по статистике
• Группа ООН по оценке материнской смертности: ВОЗ, ЮНИСЕФ, ЮНФПА, Всемирный банк, Отдел народонаселения ООН</t>
  </si>
  <si>
    <t>Показатель рождаемости среди несовершеннолетних (на 1,000 женщин в возрасте 15-19)</t>
  </si>
  <si>
    <t>Число рождений у несовершеннолетних девочек в возрасте 15-19 лет на 1,000 женщин в возрасте 15-19 лет</t>
  </si>
  <si>
    <t>Уровень рождаемости среди несовершеннолетних - это один из показателей, который используется для расчета индекса гендерного неравенства. Компонент«Неравенство» представляет разброс условий среди населения, представленный в компоненте «Развитие и лишения».
В областях с неравномерным распределением человеческого развития также наблюдается сильное неравенство между мужчинами и женщинами, а в странах с высоким гендерным неравенством также наблюдается неравное распределение человеческого развития</t>
  </si>
  <si>
    <t>Взрослые женщины в возрасте 25 лет и старше, имеющие как минимум среднее образование, на общее количество взрослых женщин в возрасте 25 лет и старше</t>
  </si>
  <si>
    <t>Уровень образования женщин является одним из показателей, который используется для расчета индекса гендерного неравенства. Компонент неравенства представляет собой разброс условий среди населения, представленный в компоненте «Развитие и лишения».
В областях с неравномерным распределением человеческого развития также наблюдается сильное неравенство между мужчинами и женщинами, а в странах с высоким гендерным неравенством также наблюдается неравное распределение человеческого развития.</t>
  </si>
  <si>
    <t>Взрослые мужчины в возрасте 25 лет и старше, имеющие как минимум среднее образование, на общее количество взрослых мужчин в возрасте 25 лет и старше</t>
  </si>
  <si>
    <t>Уровень образования мужчин является одним из показателей, который используется для расчета индекса гендерного неравенства. Компонент неравенства представляет собой разброс условий среди населения, представленный в компоненте «Развитие и лишения».
В областях с неравномерным распределением человеческого развития также наблюдается сильное неравенство между мужчинами и женщинами, а в странах с высоким гендерным неравенством также наблюдается неравное распределение человеческого развития.</t>
  </si>
  <si>
    <t>Парламентское представительство: доля женщин на руководящих должностях</t>
  </si>
  <si>
    <t>Количество женщин в правительстве провинции/городе на общее количество человек в правительстве провинции/городе</t>
  </si>
  <si>
    <t>Доля женщин на руководящих должностях - это один из показателей, который используется для расчета индекса гендерного неравенства. Компонент неравенства представляет собой разброс условий среди населения, представленный в компоненте «Развитие и лишения».
В областях с неравномерным распределением человеческого развития также наблюдается сильное неравенство между мужчинами и женщинами, а в странах с высоким гендерным неравенством также наблюдается неравное распределение человеческого развития</t>
  </si>
  <si>
    <t>Парламентское представительство: доля мужчин на руководящих должностях</t>
  </si>
  <si>
    <t>Количество мужчин в правительстве провинции/городе на общее количество человек в правительстве провинции/городе</t>
  </si>
  <si>
    <t>Доля мужчин на руководящих должностях - это один из показателей, который используется для расчета индекса гендерного неравенства. Компонент неравенства представляет собой разброс условий среди населения, представленный в компоненте «Развитие и лишения».
В областях с неравномерным распределением человеческого развития также наблюдается сильное неравенство между мужчинами и женщинами, а в странах с высоким гендерным неравенством также наблюдается неравное распределение человеческого развития</t>
  </si>
  <si>
    <t>Доля экономически активного женского населения в возрасте 15 лет и старше: все женщины, предоставляющие рабочую силу для производства товаров и услуг в течение определенного периода, в общей численности женского населения в возрасте 15 лет и старше</t>
  </si>
  <si>
    <t xml:space="preserve">Уровень участия женщин в рабочей силе является одним из показателей, который используется для расчета индекса гендерного неравенства. Компонент неравенства представляет собой разброс условий среди населения, представленный в компоненте "Развитие и лишения".
В областях с неравномерным распределением человеческого развития также наблюдается сильное неравенство между мужчинами и женщинами, а в странах с высоким гендерным неравенством также наблюдается неравное распределение человеческого развития </t>
  </si>
  <si>
    <t>Доля мужского населения в возрасте 15 лет и старше, которое является экономически активным: все мужчины, которые предоставляют рабочую силу для производства товаров и услуг в течение определенного периода, в общей численности мужского населения в возрасте 15 лет и старше</t>
  </si>
  <si>
    <t xml:space="preserve">Уровень участия мужчин в рабочей силе является одним из показателей, который используется для расчета индекса гендерного неравенства. Компонент неравенства представляет собой разброс условий среди населения, представленный в компоненте "Развитие и лишения".
В областях с неравномерным распределением человеческого развития также наблюдается сильное неравенство между мужчинами и женщинами, а в странах с высоким гендерным неравенством также наблюдается неравное распределение человеческого развития </t>
  </si>
  <si>
    <t>Коэффициент дохода Джини - неравенство доходов или потребления</t>
  </si>
  <si>
    <t>Индекс Джини измеряет степень, в которой распределение доходов или потребительских расходов между отдельными лицами или домашними хозяйствами в рамках экономики отклоняется от совершенно равного распределения. Таким образом, индекс Джини, равный 0, представляет собой полное равенство, а индекс 100 означает полное неравенство.</t>
  </si>
  <si>
    <t>Компонент «Неравенство»представляет собой разброс условий среди населения, представленный в компоненте «Развитие и лишения».
Индекс Джини отображает распределение благосостояния внутри страны/региона</t>
  </si>
  <si>
    <t>Зависимость от гум помощи</t>
  </si>
  <si>
    <t>Гуманитарная помощь на душу населения</t>
  </si>
  <si>
    <t>Государственная помощь на душу населения (в доллах США)</t>
  </si>
  <si>
    <t>Этот показатель рассчитывается путем сложения государственной помощи развитию и гуманитарной помощи</t>
  </si>
  <si>
    <t>Компонент «Зависимость от помощи» указывает на страны, которым не хватает устойчивости в развитии из-за экономической нестабильности и гуманитарного кризиса.</t>
  </si>
  <si>
    <t>Чистая официальная помощь развитию (ОПР) состоит из выплат займов, предоставленных на льготных условиях (за вычетом погашения основной суммы), и грантов официальными учреждениями членов Комитета содействия развитию (КСР), многосторонними учреждениями и странами, не входящими в КСР способствовать экономическому развитию и благосостоянию в странах и территориях, входящих в список получателей ОПР и не являющиеся членами КСР. Он включает ссуды с элементом гранта не менее 25 процентов (рассчитывается по скидочной ставке 10 процентов).</t>
  </si>
  <si>
    <t>Личные денежные переводы (% от ВВП)</t>
  </si>
  <si>
    <t>Личные переводы (всего по административно-территориальным единицам) включают личные переводы и вознаграждение сотрудников. Личные переводы состоят из всех текущих переводов наличными или натуральной форме, переведенных или полученных домашними хозяйствами-резидентами домашним хозяйствам-нерезидентам или от них. Таким образом, личные переводы включают все текущие переводы между резидентами и нерезидентами. Компенсация наемным работникам относится к доходам приграничных, сезонных и других краткосрочных работников, занятых в экономике, где они не являются резидентами, и доходов резидентов, нанятых юридическими лицами-нерезидентами.</t>
  </si>
  <si>
    <t>Экономика многих стран Кавказа и Центральной Азии сильно зависят от денежных переводов трудовых мигрантов.</t>
  </si>
  <si>
    <t xml:space="preserve">Задача 17.3 ЦУР: мобилизовать дополнительные финансовые ресурсы для развивающихся стран из различных источников.
Показатель 17.3.2: Объем денежных переводов (в долларах США) как доля от общего ВВП </t>
  </si>
  <si>
    <t>Поскольку большинство трудовых мигрантов в регионе (кроме мигрантов из Грузии) едут в Россию на заработки, использовались данные Центрального банка Российской Федерации. По Грузии были использованы данные Национального статистического агентства.</t>
  </si>
  <si>
    <t>• Центральный банк Российской Федерации (переводы)
• Всемирный банк (ВВП)</t>
  </si>
  <si>
    <t>Беженцы по стране убежища</t>
  </si>
  <si>
    <t>«Подмандатные лица» включают беженцев, просителей убежища, репатриантов, лиц без гражданства и группы внутренне перемещенных лиц (ВПЛ).</t>
  </si>
  <si>
    <t>Беженцы, внутренне перемещенные лица (ВПЛ), репатрианты и лица без гражданства относятся к числу наиболее уязвимых людей в условиях гуманитарного кризиса.</t>
  </si>
  <si>
    <t>Трудно найти точные данные о количестве внутренне перемещенных лиц (ВПЛ) в стране. Во многих странах оценки ненадежны по причинам государственной цензуры и отсутствия доступа независимых наблюдателей, а также потому, что не всегда легко отличить ВПЛ от местного населения, особенно если они размещаются у родственников или друзей.</t>
  </si>
  <si>
    <t>УВКБ ООН</t>
  </si>
  <si>
    <t>Внутренне перемещенные лица (ВПЛ)</t>
  </si>
  <si>
    <t>Лица без гражданства</t>
  </si>
  <si>
    <t>Этническое разнообразие определяет все политически значимые этнические группы и их доступ к государственной власти. Он включает данные о степени, в которой их представители обладали государственной властью на исполнительном уровне - от полного контроля над правительством до открытой политической дискриминации - и степени их региональной автономии.</t>
  </si>
  <si>
    <t>Сообщества могут быть более уязвимыми в случае бедствий, когда они подвергаются дискриминации. Кроме того, чем более автономным и самоисключенным является этническое меньшинство внутри страны, тем более уязвимым оно может быть в случае стихийных бедствий.</t>
  </si>
  <si>
    <t>Ожидаемый уровень заболеваемости ВИЧ среди взрослых в возрасте 15-49 лет (%)</t>
  </si>
  <si>
    <t>Общее количество новых зарегистрированных случаев ВИЧ-инфекции среди взрослых в возрасте 15–49 лет, независимо от того, появились ли у них симптомы СПИДа или нет, выраженное в процентах от общей численности населения в этой возрастной группе.</t>
  </si>
  <si>
    <t>ВИЧ-СПИД считается одной из трех пандемий в странах с низким и средним уровнем доходов.</t>
  </si>
  <si>
    <t>Задача 3.3 ЦУР: к 2030 году положить конец эпидемиям СПИДа, туберкулеза, малярии и забытых тропических болезней и бороться с гепатитом, болезнями, передаваемыми через воду, и другими инфекционными заболеваниями.
Показатель 3.3.1: Число новых случаев инфицирования ВИЧ на 1000 неинфицированных людей в разбивке по полу, возрасту и ключевым группам населения</t>
  </si>
  <si>
    <t>Национальные агентства по статистике  в основном располагают данными о заболеваемости, а не о распространенности.</t>
  </si>
  <si>
    <t>ЮНЭЙДС</t>
  </si>
  <si>
    <t>Ожидаемый уровень заболеваемости туберкулезом (на 100 000 населения)</t>
  </si>
  <si>
    <t>Общее количество новых и рецидивов туберкулеза (ТБ), возникающих в конкретном году, выраженное в расчете на 100 000 населения. Включены все формы ТБ, включая случаи у людей, живущих с ВИЧ.</t>
  </si>
  <si>
    <t>Туберкулез считается одной из трех пандемий в странах с низким и средним уровнем доходов.</t>
  </si>
  <si>
    <t>• Национальные агентства по статистике
• ВОЗ, База данных глобальной обсерватории здравоохранения</t>
  </si>
  <si>
    <t>Количество подтвержденных случаев Ковид-19 в % соотношении от общей численности населения</t>
  </si>
  <si>
    <t>Количество подтвержденных случаев Ковид-19 с начала пандемии в стране до 1 января 2021 года.</t>
  </si>
  <si>
    <t>Ковид-19 представляет большую угрозу для системы здравоохранения и здоровья населения и, следовательно, для Уязвимости населения, поскольку пока медицинские работники имеют дело с пациентами с Ковид-19, возможности борьбы с другими заболеваниями ограничены.</t>
  </si>
  <si>
    <t>Правительства сообщают о подтвержденных случаях Ковид-19 через национальные лаборатории. Цифры могут отличаться, поскольку не все случаи Ковид-19 сообщаются.</t>
  </si>
  <si>
    <t>Министерство здравоохранения</t>
  </si>
  <si>
    <t>Количество смертей от Ковид-19 в % соотношении от общей численности населения</t>
  </si>
  <si>
    <t>Количество смертей от осложнений Ковид-19 с начала пандемии в стране до 1 января 2021 года</t>
  </si>
  <si>
    <t>Смертельные случаи, связанные с Ковид-19, представляют собой смертельные случаи, которых можно было бы избежать, поскольку здоровые пациенты не страдают от множественных осложнений из-за инфекций Ковид-19. Таким образом, индикатор представляет собой количество смертей, которых можно было бы избежать, если бы общее состояние здоровья населения было на высоком уровне.</t>
  </si>
  <si>
    <t>Правительства сообщают о случаях смерти от Ковид-19 через национальные лаборатории. Цифры могут отличаться, поскольку не все случаи смертности от Ковид-19 сообщаются.</t>
  </si>
  <si>
    <t>Дети с пониженной массой тела</t>
  </si>
  <si>
    <t>Процент недостаточной массы тела (отношение массы тела к возрасту менее -2 стандартных отклонений средних стандартов роста детей ВОЗ) среди детей в возрасте 0–5 лет.</t>
  </si>
  <si>
    <t>Этот показатель показывает соотношение веса и возраста детей до пяти лет.</t>
  </si>
  <si>
    <t>Недоедание детей до 5 лет выделяет группу детей, находящихся в ослабленном состоянии здоровья, в основном из-за голода.</t>
  </si>
  <si>
    <t>Хотя соотношение веса и роста, указывающее на острое недоедание (истощение), является лучшим показателем для чрезвычайных ситуаций, а соотношение веса и возраста не делает различий между острым недоеданием (истощением) и хроническим недоеданием (задержкой роста), тем не менее было решено использовать соотношение вес / возраст. Соотношение возраста в компоненте Уязвимость по двум причинам: данные о соотношении веса и роста не собираются систематически для всех стран и по самой своей природе быстро устаревают. (Методология DG-ECHO GNA: http://ec.europa.eu/echo/files/policies/strategy/methodology_2011_2012.pdf)</t>
  </si>
  <si>
    <t>• Национальные агентства по статистике
• ВОЗ, Глобальная база данных по росту (развитию) детей и недоеданию</t>
  </si>
  <si>
    <t>Чтобы учесть повышенную уязвимость в период восстановления после бедствия, учитываются люди, пострадавшие от недавних потрясений за последние 3 года.</t>
  </si>
  <si>
    <t>Население, пострадавшее от недавних природных катастроф, считается более уязвимым, чем остальное население.
Индикатор определяет области, восстанавливающиеся после гуманитарного кризиса</t>
  </si>
  <si>
    <t>Сендайская задача B: значительно сократить число пострадавших людей во всем мире к 2030 году с целью снижения среднего глобального показателя на 100 000 человек в период с 2020 по 2030 годы по сравнению с 2005-2015 годами.
Задача 1.5 ЦУР: к 2030 году повысить устойчивость бедных и лиц, находящихся в уязвимом положении, и снизить их уязвимость и Уязвимость перед климатическими экстремальными явлениями и другими экономическими, социальными и экологическими потрясениями и бедствиями;
Показатель 1.5.1: Число погибших, пропавших без вести и непосредственно пострадавших в результате бедствий на 100 000 населения</t>
  </si>
  <si>
    <t>Хотя CRED признает, что цифры по пострадавшим не совсем надежны, поскольку определение оставляет место для интерпретации, тем не менее лучше использовать эту цифру, а не количество погибших, потому что именно выжившие нуждаются в экстренной помощи.</t>
  </si>
  <si>
    <t>Продовольственная безопасность: Достаточность среднего рациона питания</t>
  </si>
  <si>
    <t>Среднее количество калорий с пищей в процентах от средней потребности в энергии с пищей.</t>
  </si>
  <si>
    <t>Компонент «Продовольственная безопасность» касается фактического качества и типа поставляемых продуктов питания для обеспечения баланса питания, необходимого для здорового и активного образа жизни. Он отражает тенденции хронического голода.</t>
  </si>
  <si>
    <t>Анализируемый вместе с распространенностью недоедания, он позволяет определить, вызвано ли недоедание в основном нехваткой продовольствия или особенно плохим распределением.</t>
  </si>
  <si>
    <t>Продовольственная утилизация: Распространенность недоедания (% от населения)</t>
  </si>
  <si>
    <t>Распространенность недоедания выражает вероятность того, что случайно выбранный человек из населения потребляет количество калорий, недостаточное для покрытия его / его потребности в энергии для активной и здоровой жизни.</t>
  </si>
  <si>
    <t>Компонент Продовольственной утилизации касается фактического качества и типа поставляемой пищи для обеспечения баланса питательных веществ, необходимого для здорового и активного образа жизни. Он отражает тенденции хронического голода.</t>
  </si>
  <si>
    <t>Задача 2.1 ЦУР: к 2030 году покончить с голодом и обеспечить доступ всех людей, особенно бедных и уязвимых, включая младенцев, к безопасной, питательной и достаточной пище в течение всего года.
Показатель 2.1.1: Распространенность недоедания</t>
  </si>
  <si>
    <t>Стоимость импорта продовольствия</t>
  </si>
  <si>
    <t>Продовольственная стабильность: Стоимость импорта продовольствия по сравнению с общим товарным экспортом</t>
  </si>
  <si>
    <t>Этот индикатор отражает продовольственную стабильность и измеряет стоимость импорта продуктов питания (кроме рыбы) по сравнению с общим товарным экспортом страны.</t>
  </si>
  <si>
    <t>Этот индикатор обеспечивает измерение уязвимости и отражает достаточность валютных резервов для оплаты импорта продовольствия, что имеет последствия для национальной продовольственной безопасности в зависимости от структуры производства и торговли.</t>
  </si>
  <si>
    <t>Глобальная база данных (ГлобалЛаб)</t>
  </si>
  <si>
    <t>Всемирный банк</t>
  </si>
  <si>
    <t>Национальные агентства по статистике
Всемирный банг</t>
  </si>
  <si>
    <t>Институт Хейделберга</t>
  </si>
  <si>
    <t>Оксфордская инициатива по борьбе с бедностью и человеческим развитием, Оксфордский департамент международного развития, Оксфордский университет</t>
  </si>
  <si>
    <t>•Национальные агентства по статистике
• Межпарламентский союз</t>
  </si>
  <si>
    <t>Экономическое</t>
  </si>
  <si>
    <t>Валовой региональный продукт (ВРП) определяется как рыночная стоимость всех конечных товаров и услуг, произведенных в регионе за определенный период времени. ВРП концептуально эквивалентен валовому внутреннему продукту (ВВП); последний измеряет вновь созданную стоимость за счет производства производственными единицами-резидентами (или резидентами) в национальной экономике, в то время как для первого измеряет вновь созданную стоимость за счет производства региональных жителей в региональной экономике, будь то страна, область или район.</t>
  </si>
  <si>
    <t>ВРП - это показатель экономической жизнеспособности административного деления</t>
  </si>
  <si>
    <t>Всемирный банк (ВВП)</t>
  </si>
  <si>
    <t>Рост ВВП</t>
  </si>
  <si>
    <t>Этот индикатор показывает, какого экономического прогресса достигли страны Южного Кавказа и Центральной Азии после распада Советского Союза.</t>
  </si>
  <si>
    <t>Во времена Советского Союза страны региона добились аналогичного экономического прогресса. После распада Советского Союза страны развивались с разной скоростью и успешностью.</t>
  </si>
  <si>
    <t>Гуманитарное</t>
  </si>
  <si>
    <t>Количество волонтеров Национального общества Красного Креста / Полумесяца по административным делениям.</t>
  </si>
  <si>
    <t>Национальные общества Красного Креста / Полумесяца обычно первыми реагируют на стихийные бедствия на местах.</t>
  </si>
  <si>
    <t>Национальные общества Красного Креста / Полумесяца</t>
  </si>
  <si>
    <t>Количество обращений в СЕРФ и Призывы поданных с 2007 года.</t>
  </si>
  <si>
    <t>Призывы СЕРФ и Призывы выпускаются в случае стихийных бедствий среднего масштаба, если правительству требуется поддержка международного гуманитарного сообщества для реагирования на стихийное бедствие.</t>
  </si>
  <si>
    <t>УКГВ ООН</t>
  </si>
  <si>
    <t>Количество чрезвычайных ситуаций с 2007 года, в которых возникла необходимость в том или ином типе многосекторной / кластерной операции по реагированию на чрезвычайные ситуации (например, скоординированная оценка потребностей) с участием международного гуманитарного сообщества.</t>
  </si>
  <si>
    <t>Страны региона по-разному используют международные гуманитарные услуги.</t>
  </si>
  <si>
    <t>Средний национальный балл за принятие и реализацию национальных стратегий снижения риска бедствий в соответствии с Сендайской рамочной программой по снижению риска бедствий на 2015-2030 годы</t>
  </si>
  <si>
    <t>Индикатор направлен на то, чтобы определить, насколько национальные стратегии СРБ соответствуют требованиям Сендайской программы, и внести свой вклад в улучшение политики.</t>
  </si>
  <si>
    <t>Цель E-1 мониторинга Сендайской рамочной программы направлена ​​на количественную оценку качества государственной политики, то есть стратегий СРБ, которые позволили бы количественно оценить улучшение политики с течением времени. Национальные стратегии СРБ выполняют нормативную функцию, обеспечивая, среди прочего, руководящие принципы и всеобъемлющую основу для снижения риска бедствий.</t>
  </si>
  <si>
    <t>Целевая задача E1 для мониторинга Сендайской рамочной программы Значительно увеличить к 2020 году количество стран, имеющих национальные стратегии снижения риска бедствий, в соответствии с показателем ЦУР: 1.5.3 Число стран, которые принимают и реализуют национальные стратегии снижения риска бедствий в соответствии с Сендайской рамочной программой по снижению риска бедствий Сокращение 2015-2030 гг. И Индикатор ЦУР: 1.5.4 Доля местных органов власти, которые принимают и реализуют местные стратегии снижения риска бедствий в соответствии с национальными стратегиями снижения риска бедствий.</t>
  </si>
  <si>
    <t>Достижение цели и результатов Сендайской программы означает предотвращение государствами-членами создания новых рисков, снижение существующих рисков и повышение устойчивости экономики, общества, здоровья и окружающей среды. Два показателя E-1 и E-2 следует агрегировать с помощью среднего арифметического.</t>
  </si>
  <si>
    <t>Национальное агентство по чрезвычайным ситуациям</t>
  </si>
  <si>
    <t>Доля местных органов власти, которые приняли и реализовали местные стратегии снижения риска бедствий в соответствии с национальными стратегиями (%)</t>
  </si>
  <si>
    <t>Индикатор направлен на то, чтобы определить, насколько местные стратегии СРБ соответствуют требованиям Сендайской программы, и внести свой вклад в улучшение политики.</t>
  </si>
  <si>
    <t>Цель E-2 мониторинга Сендайской рамочной программы направлена ​​на количественную оценку качества государственной политики, то есть стратегий СРБ, что позволит количественно оценить улучшение политики с течением времени. Местные стратегии, согласованные с национальной стратегией, обычно более конкретны, отражают местный контекст и характеристики опасностей и, как правило, сосредоточены на планировании и реализации с четкими ролями и задачами, назначаемыми на местном уровне.</t>
  </si>
  <si>
    <t>Целевая задача E2 для мониторинга Сендайской рамочной программы. Существенно увеличить к 2020 году количество стран, имеющих местные стратегии снижения риска бедствий, в соответствии с показателем ЦУР: 1.5.3 Число стран, которые принимают и реализуют национальные стратегии снижения риска бедствий в соответствии с Сендайской рамочной программой по снижению риска бедствий Сокращение 2015-2030 гг. И Индикатор ЦУР: 1.5.4 Доля местных органов власти, которые принимают и реализуют местные стратегии снижения риска бедствий в соответствии с национальными стратегиями снижения риска бедствий.</t>
  </si>
  <si>
    <t>Национальная оценка (в процентах) доступности систем раннего оповещения (СРО) и распространения информации среди населения</t>
  </si>
  <si>
    <t>Этот индикатор (Глобальная цель G-1) представляет собой составной индикатор для систем раннего оповещения множественных опасностях (СРОМО), рассчитываемый как индекс с использованием среднего арифметического баллов по четырем показателям от G-2 до G-5. Индикаторы от G-2 до G-5 соответствуют одному из ключевых элементов: знаниям о рисках бедствий на основе систематического сбора данных и оценок риска бедствий (G-5); обнаружение, мониторинг, анализ и прогноз опасностей и возможных последствий (G-2); распространение и передача из официального источника авторитетных, своевременных, точных и действенных предупреждений и связанной с ними информации о вероятности и воздействии (G-3); готовность на всех уровнях реагировать на полученные предупреждения (G-4).</t>
  </si>
  <si>
    <t>Цель мониторинга Сендайской рамочной программы G-1 - это составной показатель, который рассчитывается на основе субиндикаторов от G-2 до G-5 (G-2 Число стран, в которых проводится мониторинг многих опасностей и
системы прогнозирования; G-3 Число людей на 100 000 человек, охваченных информацией раннего предупреждения через местные органы власти или через национальные механизмы распространения; G-4 Доля местных органов власти, имеющих план действий по раннему предупреждению; G-5 Число стран, которые имеют доступную, понятную, полезную и актуальную информацию и оценки риска бедствий, доступные для населения на национальном и местном уровнях) четырех взаимосвязанных ключевых элементов эффективных действующих систем раннего оповещения о множественных опасностях (СРОМО).</t>
  </si>
  <si>
    <t xml:space="preserve">Цель G монитора Сендайской рамочной программы: значительно повысить доступность и доступность для многих опасных явлений.
системы раннего предупреждения и информация о рисках стихийных бедствий и оценки для
человек к 2030 году. Задача G-1 - это составной показатель, который рассчитывается на основе подиндикаторов G-2.
через G-5 из четырех взаимосвязанных ключевых элементов для эффективного функционирования СРОМО (индикаторы G-2 - G-5).
</t>
  </si>
  <si>
    <t>Опасности, рассматриваемые для цели G, охватывают более широкий спектр, чем те, которые включены в глобальный риск ИНФОРМ и субнациональный ИНФОРМ для КиЦА «Природные опасности» (наводнения, землетрясения, оползни, цунами, тропический циклон, эпидемии и засухи) и (наводнения, землетрясения, оползень и засуха) соответственно. Следовательно, страны могли установить СРО для опасностей, не учитываемых в глобальном ИНФОРМ и субнациональных моделях ИНФОРМ. Тем не менее, если стране удалось разработать и внедрить СРО для некоторых опасностей, это в любом случае будет хорошим показателем для остальных опасностей. В настоящее время страны предоставляют отчетность только на национальном уровне.</t>
  </si>
  <si>
    <t>Процент населения, подверженного стихийным бедствиям или подвергающегося риску стихийных бедствий, защищенных за счет упреждающей эвакуации после раннего оповещения</t>
  </si>
  <si>
    <t>Доля населения, проинформированного через СРО через СМИ, СРО, установленное в стране и т.д. Странам рекомендуется сообщать о количестве эвакуированных людей. Показатель G-6 следует рассчитывать для каждого стихийного бедствия.</t>
  </si>
  <si>
    <t>Этот индикатор результатов G6 количественно оценивает воздействие и эффективность информации раннего предупреждения.</t>
  </si>
  <si>
    <t xml:space="preserve">Составной индикатор G-6 монитора Сендайской рамочной программы Доля населения, подвергающегося опасности стихийных бедствий или подвергающегося риску, защищена
посредством упреждающей эвакуации после раннего предупреждения </t>
  </si>
  <si>
    <t xml:space="preserve">Инфраструктурное </t>
  </si>
  <si>
    <t>Интернет пользователи (на 100 человек)</t>
  </si>
  <si>
    <t>Интернет-пользователи - это люди, имеющие доступ к всемирной сети.</t>
  </si>
  <si>
    <t>Коммуникационный компонент направлен на измерение эффективности распространения ранних предупреждений через коммуникационную сеть, а также на координацию действий по обеспечению готовности и чрезвычайных ситуаций. Это зависит от рассредоточенности инфраструктуры связи.</t>
  </si>
  <si>
    <t xml:space="preserve">Задача 17.8 ЦУР: полностью ввести в действие банк технологий и науку, технологии и инновации. Отсутствие возможности создания механизма для наименее развитых стран к 2017 году и расширить использование перспективных технологий, в частности информационно-коммуникационных технологий.
Показатель 17.8.1: Доля лиц, пользующихся Интернетом </t>
  </si>
  <si>
    <t>Абоненты мобильной связи (на 100 человек)</t>
  </si>
  <si>
    <t>Подписки на мобильные сотовые телефоны - это подписки на услуги мобильной телефонной связи общего пользования с использованием сотовых технологий, которые обеспечивают доступ к коммутируемой телефонной сети общего пользования. Включены постоплаченные и предоплаченные подписки.</t>
  </si>
  <si>
    <t>Задача 9.c ЦУР: значительно расширить доступ к информационным и коммуникационным технологиям и стремиться к обеспечению универсального и недорогого доступа к Интернету в наименее развитых странах к 2020 году.
Показатель 9.c.1: Доля населения, охваченного сетью мобильной связи, по технологиям</t>
  </si>
  <si>
    <t>Процент людей, пользующихся хотя бы базовыми санитарными услугами, то есть улучшенными санитарно-техническими средствами, которые не используются совместно с другими домохозяйствами. Этот показатель охватывает как людей, пользующихся базовыми санитарными услугами, так и тех, кто пользуется безопасными услугами санитарии. К улучшенным санитарно-техническим средствам относятся смыв / промывка канализационных систем, септиков или туалетов с выгребной ямой; вентилируемые уборные с выгребной ямой, композитные туалеты или выгребные ямы с плитами.</t>
  </si>
  <si>
    <t>Доступ к питьевой воде и элементарной санитарии является фундаментальной потребностью и правом человека, имеющим жизненно важное значение для достоинства и здоровья всех людей. Медицинские и экономические преимущества улучшенных санитарно-технических средств для домашних хозяйств и отдельных лиц хорошо задокументированы. Использование улучшенных санитарно-технических сооружений является прокси-идникатором для использования основных средств санитарии.
 Усовершенствованное санитарное сооружение, вероятно, гигиенически отделяет человеческие экскременты от контакта с людьми. К улучшенным санитарно-техническим сооружениям относятся:
 Ø Промывка или промывка водопроводной канализационной системы, септика или уборной с выгребной ямой,
 Ø вентилируемый уборная с выгребной ямой улучшенного типа, -
 Ø выгребная яма с плитой и
 Ø Туалет с компостом Однако санитарные сооружения не считаются улучшенными, если они используются совместно с другими домохозяйствами или открыты для общего пользования.
 К неулучшенной санитарии относятся:
 Ø Промыть или промыть в другое место,
 Ø выгребная яма без плиты и открытой ямы,
 Ø Ведро, подвесной унитаз или подвесной уборной и
 Ø Нет помещений, кустов или полей (открытая дефекация)
 Это тесно связано с неправильным питанием</t>
  </si>
  <si>
    <t xml:space="preserve">Задача 6.2 ЦУР: к 2030 году обеспечить доступ к адекватным и справедливым средствам санитарии и гигиены для всех и положить конец открытой дефекации, уделяя особое внимание потребностям женщин и девочек, а также тех, кто находится в уязвимом положении.
Показатель 6.2.1: Доля населения, пользующегося безопасными услугами санитарии, в том числе средствами для мытья рук с мылом и водой </t>
  </si>
  <si>
    <t>ВОЗ/ЮНИСЕФ Совместная программа мониторинга (СПМ) по водоснабжению и санитарии</t>
  </si>
  <si>
    <t>Процент людей, пользующихся хотя бы основными услугами водоснабжения. Этот показатель охватывает как людей, пользующихся базовыми услугами водоснабжения, так и тех, кто пользуется услугами водоснабжения с безопасным управлением. Основные услуги питьевой воды определяются как питьевая вода из улучшенного источника при условии, что время сбора не превышает 30 минут в оба конца. Улучшенные источники воды включают водопроводную воду, скважины или колодцы, защищенные выкопанные колодцы, защищенные источники, а также упакованную или доставленную воду.</t>
  </si>
  <si>
    <t>Доступ к питьевой воде и элементарной санитарии является фундаментальной потребностью и правом человека, имеющим жизненно важное значение для достоинства и здоровья всех людей. Медицинские и экономические преимущества улучшения водоснабжения для домашних хозяйств и отдельных лиц хорошо задокументированы. Использование улучшенного источника питьевой воды является прокси-индикатором использования безопасной питьевой воды.
 Улучшенный источник питьевой воды по характеру конструкции и конструкции, вероятно, защитит источник от внешнего загрязнения, в частности от фекалий. К улучшенным источникам питьевой воды относятся:
 Ø Водопроводная вода в доме, на участке или во дворе
 Ø Общественный кран / стояк
 Ø трубчатый колодец / скважина
 Ø Защищенный колодец
 Ø Защищенная пружина и
 Ø Сбор дождевой воды
 С другой стороны, к неулучшенным источникам питьевой воды относятся:
 Ø Незащищенный препарат хорошо,
 Ø Незащищенная пружина,
 Ø Тележка с небольшим баком / барабаном,
 Ø Автоцистерна,
 Ø Поверхностные воды (река, плотина, озеро, пруд, ручей, канал, оросительный канал и любые другие поверхностные воды) и
 Ø Вода в бутылках (если она не сопровождается другим улучшенным источником</t>
  </si>
  <si>
    <t>Задача 6.1 ЦУР: к 2030 году обеспечить всеобщий и справедливый доступ к безопасной и доступной по цене питьевой воде для всех.
Индикатор 6.1.1: Доля населения, пользующегося услугами питьевой воды с безопасным регулированием</t>
  </si>
  <si>
    <t>Плотность дорог (км дороги на 100 кв. км территориальной площади)</t>
  </si>
  <si>
    <t>Плотность дорог - это отношение длины всей дорожной сети области к земельной площади области. Дорожная сеть включает в себя все дороги, соединяющие населенные пункты друг с другом: автомагистрали, магистрали, основные, второстепенные, третичные и неклассифицированные дороги (на основе определения из http://wiki.openstreetmap.org/wiki/Key:highway)</t>
  </si>
  <si>
    <t>С помощью компонента физической инфраструктуры осуществляется попытка оценить доступность, а также избыточность систем, которые являются двумя ключевыми характеристиками в кризисной ситуации.</t>
  </si>
  <si>
    <t>Расходы на здравоохранение на душу населения, ППС (постаянный международный $)</t>
  </si>
  <si>
    <t>Общие расходы на здравоохранение на душу населения выраженные в международных долларах по паритету покупательной способности (ППС).</t>
  </si>
  <si>
    <t>ВОЗ База данных глобальной обсерватории здравоохранения</t>
  </si>
  <si>
    <t xml:space="preserve">Вакцинация Ковид-19 </t>
  </si>
  <si>
    <t>Общее количество использованных (введеных) доз вакцины</t>
  </si>
  <si>
    <t>Количество использованных (введеных) доз вакцины относительно общего количества населения</t>
  </si>
  <si>
    <t>Доля вакцинированного населения увеличивает отсутствие потенциала системы здравоохранения, поскольку вакцинированное население не создает бремени для системы здравоохранения, а также вакцины обеспечивают более длительную защиту от инфекции Ковид-19 или развития более легкого случая заболевания.</t>
  </si>
  <si>
    <t>Правительства используют несколько типов вакцин, и скорость/уровень вакцинации, доз варьируются в зависимости от страны.</t>
  </si>
  <si>
    <t>Общие</t>
  </si>
  <si>
    <t>Глобальная сетка населения на уровне населенных пунктов</t>
  </si>
  <si>
    <t>Объединенный исследовательский центр Европейской комиссии</t>
  </si>
  <si>
    <t>Общая численность населения (всего, оба пола)</t>
  </si>
  <si>
    <t>Гос управление</t>
  </si>
  <si>
    <t>CC.INS.GOV.GE</t>
  </si>
  <si>
    <t xml:space="preserve">Индекс экономической свободы измеряет положительную связь между экономической свободой и множеством положительных социальных и экономических целей. Он измеряется 12 количественными и качественными факторами, сгруппированными в четыре категории экономической свободы: верховенство закона (включая права собственности, честность правительства, эффективность судебной системы), размер правительства (государственные расходы, налоговое бремя, фискальное здоровье), эффективность регулирования (бизнес). свобода, трудовая и денежная свобода), открытые рынки (торговая, трудовая и денежная свобода). </t>
  </si>
  <si>
    <t>Индикатор показывает политическое и экономическое развитие страны на основе 12 факторов и обеспечивает всесторонний анализ основ экономического роста и повышения устойчивости общества.</t>
  </si>
  <si>
    <t>Фонд наследия</t>
  </si>
  <si>
    <t>ОперСтритКарты</t>
  </si>
  <si>
    <t xml:space="preserve">• УСРБ ООН Глобальная оценка рисков (GAR) 2015: GVM and IAVCEI, ЮНЕП, CIMNE и партнеры, а также INGENIAR, FEWS NET and CIMA Foundation (карта опасности наводнения)
• Объединенный исследовательский центр Европейской комиссии (плотность населения)
</t>
  </si>
  <si>
    <t>Индекс надежности данных</t>
  </si>
  <si>
    <t>Доход по коэффициэнту Джинни</t>
  </si>
  <si>
    <t>Дети младше пяти лет</t>
  </si>
  <si>
    <t># индикаторов на субнациональном уровне</t>
  </si>
  <si>
    <t>% индикаторов на субнациональном уровне</t>
  </si>
  <si>
    <t># индикаторов на национальном уровне</t>
  </si>
  <si>
    <t>% индикаторов на национальном уровне</t>
  </si>
  <si>
    <t>cоотношение субнациональных и национальных индикаторов</t>
  </si>
  <si>
    <t># индикаторы с отсутсвующими данными</t>
  </si>
  <si>
    <t>% индикаторы с отсутсвующими данными</t>
  </si>
  <si>
    <t>национальный</t>
  </si>
  <si>
    <t>субнациональный</t>
  </si>
  <si>
    <t>то же значение как Акмолинская</t>
  </si>
  <si>
    <t>то же значение как Туркестанская</t>
  </si>
  <si>
    <t>то же значение как Ошская</t>
  </si>
  <si>
    <t>то же значение как РРП</t>
  </si>
  <si>
    <t>то же значение как Ахалский</t>
  </si>
  <si>
    <t>то же значение как Алматинская</t>
  </si>
  <si>
    <t>то же значение как Актюбинскаяя</t>
  </si>
  <si>
    <t>то же значение как Андижанская</t>
  </si>
  <si>
    <t>то же занаение как Каракалпакстан</t>
  </si>
  <si>
    <t>то же значение как Бухарская</t>
  </si>
  <si>
    <t>то же значение как Кашкадарьинская</t>
  </si>
  <si>
    <t>то же значение как Джизакская</t>
  </si>
  <si>
    <t>Национальное агентство по статистике</t>
  </si>
  <si>
    <t>УСРБ ООН,JRC</t>
  </si>
  <si>
    <t>ЮНИСЕФ,ВОЗ</t>
  </si>
  <si>
    <t>Национальное агентство по ЧС</t>
  </si>
  <si>
    <t>Всемирный Банк</t>
  </si>
  <si>
    <t>Общество Красного Полумесяца Казахстана</t>
  </si>
  <si>
    <t>Общество Красного Полумесяца Кыргызстана</t>
  </si>
  <si>
    <t>Общество Красного Полумесяца Таджикистана</t>
  </si>
  <si>
    <t>Общество Красного Полумесяца Туркменистана</t>
  </si>
  <si>
    <t>Общество Красного Полумесяца Узбекистана</t>
  </si>
  <si>
    <t>Фонд наследния</t>
  </si>
  <si>
    <t>ОИЦ ЕК,EC</t>
  </si>
  <si>
    <t>GEM,ОИЦ ЕК</t>
  </si>
  <si>
    <t>ВОЗ, ОИЦ ЕК</t>
  </si>
  <si>
    <t>Глобальная лаборатория данных</t>
  </si>
  <si>
    <t>Центральный банк России, Всемирный банк</t>
  </si>
  <si>
    <t>(Оч.низ-Оч.выс)</t>
  </si>
  <si>
    <t>min</t>
  </si>
  <si>
    <t>max</t>
  </si>
  <si>
    <t>(Содержание)</t>
  </si>
  <si>
    <t>КОНЦЕПЦИЯ И МЕТОДОЛОГИЯ</t>
  </si>
  <si>
    <t>1) Изображение и использование географических названий и связанных данных, включенных в списки и таблицы на этих листах (электронного документа), не гарантируют отсутствие ошибок и не обязательно подразумевают официальное одобрение или принятие Организацией Объединенных Наций или ЦЧСРБ.
2) Некоторые области в регионе не могли быть включены в субнациональную модель ИНФОРМ, потому что были доступны только частичные и / или неполные данные.
3) Не было точных географических границ, доступных для визуализации результатов для некоторых областей на картах.</t>
  </si>
  <si>
    <t>Более детальная информация</t>
  </si>
  <si>
    <t>Предыдущие выпуски</t>
  </si>
  <si>
    <t>Субнациональный риск ИНФОРМ 2021</t>
  </si>
  <si>
    <r>
      <rPr>
        <i/>
        <sz val="10"/>
        <color rgb="FFFF0000"/>
        <rFont val="Arial"/>
        <family val="2"/>
      </rPr>
      <t xml:space="preserve">30/09/2021 </t>
    </r>
    <r>
      <rPr>
        <i/>
        <sz val="10"/>
        <rFont val="Arial"/>
        <family val="2"/>
      </rPr>
      <t xml:space="preserve">- </t>
    </r>
    <r>
      <rPr>
        <b/>
        <i/>
        <sz val="10"/>
        <rFont val="Arial"/>
        <family val="2"/>
      </rPr>
      <t xml:space="preserve">Обновленные индикаторы: </t>
    </r>
    <r>
      <rPr>
        <i/>
        <sz val="10"/>
        <color rgb="FF323232"/>
        <rFont val="Arial"/>
        <family val="2"/>
      </rPr>
      <t xml:space="preserve">Физическая подверженность к землетрясениям, Физическая подверженность к оползням, Физическая подверженность к наводнениям, Вероятность засухи в сельском хозяйстве, Количество человек поcтрадавшее от засух, Баромерт конфликта - межнациональные конфликты, Барометр конфликта - субнациональные конфликты, ИРГК вероятность внутреннего конфликта высокой интенсивности насилия, ИРГК вероятность внутреннего конфликта очень высокой интенсивности насилия   Этническое разнообразие, Индекс человеческого развития, Индекс многомерной бедности/нищеты, Личные денежные переводы, Индекс гендерного неравенства (Коэффициент материнской смертности, Показатель рождаемости среди несовершеннолетних, Уровень образования женщин, Уровень образования мужчин, Доля женщин на руководящих должностях, Доля мужчин на руководящих должностях, Показатель экономической активности женщин, Показатель экономической активности мужчин использовались для вычисления индекса гендерного неравенства), Доход по коэффициэнту Джинни, Гуманитарная помощь (FTS), Помощь в целях развития (ОПР), Чистая ОПР полученная по сравнению с предоставленной (% от ВНД), Подмандатные лица (включая беженцы, ВПЛ, лица без гражданства), Заболеваемость ВИЧ-СПИД среди взрослых, Заболеваемость туберкулезом, Детская смертность, Дети младше пяти лет, Население пострадавшее от стихийных бедствий за последние 3 года, Достаточность среднего рациона питания, Распространенность недоедания, Стоимость импорта продовольствия по сравнению с общим товарным экспортом, Заболеваемость Ковид-19, Количество смертей от Ковид-19, Вакцинация Ковид-19, Эффективность Правительства, Валовый региональный продукт, Рост ВВП с момента распада СССР,  Волонтеры Красного полумесяца/креста, СЕРФ и Призывы, ЧС требующие менее масштабной международной гум помощи, Оценка реализации национального плана по СРБ в соответствии с Сендайской программой, Имплементация местных стратегий по СРБ, Оценка осведомленности и доступности систем раннего оповещения (СРО), Процент населения, проинформированного через СРО, Интернет пользователи, Абоненты мобильной связи, Количество населения пользующееся основными санитарными услугами, Количество населения имеющего доступ к основными услугам питьевой воды, Плотность дорог, Расходы на здравоохранение на душу населения. </t>
    </r>
    <r>
      <rPr>
        <b/>
        <i/>
        <sz val="10"/>
        <color rgb="FF323232"/>
        <rFont val="Arial"/>
        <family val="2"/>
      </rPr>
      <t xml:space="preserve">Новый компонент: </t>
    </r>
    <r>
      <rPr>
        <i/>
        <sz val="10"/>
        <color rgb="FF323232"/>
        <rFont val="Arial"/>
        <family val="2"/>
      </rPr>
      <t xml:space="preserve">СРБ. </t>
    </r>
    <r>
      <rPr>
        <b/>
        <i/>
        <sz val="10"/>
        <color rgb="FF323232"/>
        <rFont val="Arial"/>
        <family val="2"/>
      </rPr>
      <t>Новые индикаторы: "</t>
    </r>
    <r>
      <rPr>
        <i/>
        <sz val="10"/>
        <color rgb="FF323232"/>
        <rFont val="Arial"/>
        <family val="2"/>
      </rPr>
      <t xml:space="preserve">Заболеваемость Ковид-19" и "Количество смертей от Ковид-19" в аспекте "Уязвимость" категория "Уязвимые группы" компонент "Состояние здоровья"; Новый компонент: СРБ добавленный в аспект "Отсутствие потенциала", категория "Институциональное" содержит следующие новые индикаторы: "Оценка реализации национального плана по СРБ в соответствии с Сендайской программой (E1)",  "Имплементация местных стратегий по СРБ (Е2)", "Оценка осведомленности и доступности систем раннего оповещения (СРО) (G1)", "Процент населения, проинформированного через СРО (G6)"; "Вакцинация Ковид-19" индикатор был добавлен в аспект "Отсутсвие потенциала", категория "Инфраструктурное", компонент "Доступ к здравоохранению". </t>
    </r>
    <r>
      <rPr>
        <b/>
        <i/>
        <sz val="10"/>
        <color rgb="FF323232"/>
        <rFont val="Arial"/>
        <family val="2"/>
      </rPr>
      <t>Пересмотренные/измененные индикаторы: "</t>
    </r>
    <r>
      <rPr>
        <i/>
        <sz val="10"/>
        <color rgb="FF323232"/>
        <rFont val="Arial"/>
        <family val="2"/>
      </rPr>
      <t xml:space="preserve">Улучшенные средства санитарии" переименованы в "Количество населения пользующееся основными санитарными услугами", "Улучшенный источник воды" переименованы в "Количество населения имеющего доступ к основными услугам питьевой воды". </t>
    </r>
    <r>
      <rPr>
        <b/>
        <i/>
        <sz val="10"/>
        <color rgb="FF323232"/>
        <rFont val="Arial"/>
        <family val="2"/>
      </rPr>
      <t>Изменение источников "</t>
    </r>
    <r>
      <rPr>
        <i/>
        <sz val="10"/>
        <color rgb="FF323232"/>
        <rFont val="Arial"/>
        <family val="2"/>
      </rPr>
      <t xml:space="preserve">Физическая подверженность к землетрясениям" использовались карты сейсмоопасности с GEM. </t>
    </r>
    <r>
      <rPr>
        <b/>
        <i/>
        <sz val="10"/>
        <color rgb="FF323232"/>
        <rFont val="Arial"/>
        <family val="2"/>
      </rPr>
      <t>Исправленная нормализация: "</t>
    </r>
    <r>
      <rPr>
        <i/>
        <sz val="10"/>
        <color rgb="FF323232"/>
        <rFont val="Arial"/>
        <family val="2"/>
      </rPr>
      <t xml:space="preserve">Индекс человеческого развития", "Индекс многомерной бедности/нищеты", "Личные денежные переводы", "Валовый региональный продукт". </t>
    </r>
    <r>
      <rPr>
        <b/>
        <i/>
        <sz val="10"/>
        <color rgb="FF323232"/>
        <rFont val="Arial"/>
        <family val="2"/>
      </rPr>
      <t>Новая админ. единица:</t>
    </r>
    <r>
      <rPr>
        <i/>
        <sz val="10"/>
        <color rgb="FF323232"/>
        <rFont val="Arial"/>
        <family val="2"/>
      </rPr>
      <t xml:space="preserve"> г. Шымкент в Казахстане. </t>
    </r>
    <r>
      <rPr>
        <b/>
        <i/>
        <sz val="10"/>
        <color rgb="FF323232"/>
        <rFont val="Arial"/>
        <family val="2"/>
      </rPr>
      <t>Переименнованная админ. единица:</t>
    </r>
    <r>
      <rPr>
        <i/>
        <sz val="10"/>
        <color rgb="FF323232"/>
        <rFont val="Arial"/>
        <family val="2"/>
      </rPr>
      <t xml:space="preserve"> "г. Астана" в Казахстане была переименовала в "г. Нур-Султан". </t>
    </r>
  </si>
  <si>
    <t>Субнациональный риск ИНФОРМ 2017</t>
  </si>
  <si>
    <t>v1.0 (10 апрель 2017). Субнациональный индекс риска ИНФОРМ - публикация первых результатов.</t>
  </si>
  <si>
    <t>(обновлено: 10.01.2023)</t>
  </si>
  <si>
    <t xml:space="preserve">    СУБНАЦИОНАЛЬНЫЙ ИНДЕКС ПО УПРАВЛЕНИЮ РИСКОМ (ЦЕНТРАЛЬНАЯ АЗИЯ, 2022)</t>
  </si>
  <si>
    <t xml:space="preserve">Субнациональный риск ИНФОРМ ЦЕНТРАЛЬНАЯ АЗИЯ, 2022 </t>
  </si>
  <si>
    <r>
      <rPr>
        <i/>
        <sz val="10"/>
        <color rgb="FFFF0000"/>
        <rFont val="Arial"/>
        <family val="2"/>
      </rPr>
      <t xml:space="preserve">10/01/2022 </t>
    </r>
    <r>
      <rPr>
        <i/>
        <sz val="10"/>
        <rFont val="Arial"/>
        <family val="2"/>
      </rPr>
      <t xml:space="preserve">- </t>
    </r>
    <r>
      <rPr>
        <b/>
        <i/>
        <sz val="10"/>
        <rFont val="Arial"/>
        <family val="2"/>
      </rPr>
      <t>Обновленные индикаторы:</t>
    </r>
    <r>
      <rPr>
        <i/>
        <sz val="10"/>
        <rFont val="Arial"/>
        <family val="2"/>
      </rPr>
      <t xml:space="preserve"> Физическая подверженность к землетрясениям, Физическая подверженность к оползням, Физическая подверженность к наводнениям, Вероятность засухи в сельском хозяйстве, Количество человек поcтрадавшее от засух, Баромерт конфликта - межнациональные конфликты, Барометр конфликта - субнациональные конфликты, ИРГК вероятность внутреннего конфликта высокой интенсивности насилия,ИРГК вероятность внутреннего конфликта очень высокой интенсивности насилия, Рост ВВП с момента распада СССР, Этническое разнообразие, Индекс человеческого развития, Индекс многомерной бедности/нищеты, Личные денежные переводы, Индекс гендерного неравенства (Коэффициент материнской смертности, Показатель рождаемости среди несовершеннолетних, Уровень образования женщин, Уровень образования мужчин, Доля женщин на руководящих должностях, Доля мужчин на руководящих должностях, Показатель экономической активности женщин, Показатель экономической активности мужчин использовались для вычисления индекса гендерного неравенства), Доход по коэффициэнту Джинни, Гуманитарная помощь (FTS), Помощь в целях развития (ОПР), Чистая ОПР полученная по сравнению с предоставленной (% от ВНД), Подмандатные лица (включая беженцы, ВПЛ, лица без гражданства), Заболеваемость ВИЧ-СПИД среди взрослых, Заболеваемость туберкулезом, Детская смертность, Дети младше пяти лет, Население пострадавшее от стихийных бедствий за последние 3 года, Достаточность среднего рациона питания, Распространенность недоедания, Стоимость импорта продовольствия по сравнению с общим товарным экспортом, Заболеваемость Ковид-19, Количество смертей от Ковид-19, Вакцинация Ковид-19, Валовый региональный продукт, Волонтеры Красного полумесяца/креста, СЕРФ и Призывы, ЧС требующие менее масштабной международной гум помощи, Оценка реализации национального плана по СРБ в соответствии с Сендайской программой, Имплементация местных стратегий по СРБ, Оценка осведомленности и доступности систем раннего оповещения (СРО), Процент населения, проинформированного через СРО, Интернет пользователи, Абоненты мобильной связи, Количество населения пользующееся основными санитарными услугами Количество населения имеющего доступ к основными услугам питьевой воды, Плотность дорог, Расходы на здравоохранение на душу населения, Заболеваемость Ковид-19, Количество смертей от Ковид-19", "Вакцинация Ковид-19" </t>
    </r>
    <r>
      <rPr>
        <b/>
        <i/>
        <sz val="10"/>
        <rFont val="Arial"/>
        <family val="2"/>
      </rPr>
      <t>Новый компонент</t>
    </r>
    <r>
      <rPr>
        <i/>
        <sz val="10"/>
        <rFont val="Arial"/>
        <family val="2"/>
      </rPr>
      <t xml:space="preserve">: в аспекте "Уязвимость" категория "Уязвимые группы" компонент " Другие уязвимые группы (инвалиды)"; </t>
    </r>
    <r>
      <rPr>
        <b/>
        <i/>
        <sz val="10"/>
        <rFont val="Arial"/>
        <family val="2"/>
      </rPr>
      <t>Новые индикаторы:</t>
    </r>
    <r>
      <rPr>
        <i/>
        <sz val="10"/>
        <rFont val="Arial"/>
        <family val="2"/>
      </rPr>
      <t xml:space="preserve"> Города, включённые в ПУГ2030 этап A; Города, включённые в ПУГ2030 этап Б; Города, включённые в ПУГ2030 этап В; 'Плотность врачей', 'Плотность медсестер', 'больничные койки', 'Процент инвалидов, 'Процент населения, получающего пособие по социальной защите". </t>
    </r>
    <r>
      <rPr>
        <b/>
        <i/>
        <sz val="10"/>
        <rFont val="Arial"/>
        <family val="2"/>
      </rPr>
      <t>Пересмотренные/измененные индикаторы:</t>
    </r>
    <r>
      <rPr>
        <i/>
        <sz val="10"/>
        <rFont val="Arial"/>
        <family val="2"/>
      </rPr>
      <t xml:space="preserve"> Эффективность Правительства, изменен на "Индекс экономической свободы" от фонда "Наследие"; индикаторы в компоненте ‘СРБ’ изменены на " Осведомленность и доступность систем раннего предупреждения (СРП)’’, и индикаторы ‘’Городов, включённые в ПУГ2030’’. </t>
    </r>
    <r>
      <rPr>
        <b/>
        <i/>
        <sz val="10"/>
        <rFont val="Arial"/>
        <family val="2"/>
      </rPr>
      <t xml:space="preserve">Переименнованная админ. единица: </t>
    </r>
    <r>
      <rPr>
        <i/>
        <sz val="10"/>
        <rFont val="Arial"/>
        <family val="2"/>
      </rPr>
      <t>"г. Нур-Султан" в Казахстане была переименован в "г. Астана".</t>
    </r>
  </si>
  <si>
    <t>Идея создания ИНФОРМ появилась в 2012 году при изучении интересов агентств ООН, доноров, НПО и исследовательских институтов. Целью которы, было создание общей доказательной базы для глобального анализа гуманитарных рисков.
Субнациональная модель ИНФОРМ для Кавказа и Центральной Азии была инициирована Целевой группой Регионального межучрежденческого постоянного комитета (МПК) для Кавказа и Центральной Азии и разработана УКГВ. Первые результаты индекса риска ИНФОРМ были опубликованы в июле 2017 года. С 2021 года модель ИНФОРМ поддерживается Центром по чрезвычайным ситуациям и снижению риска бедствий (ЦЧССРБ) в сотрудничестве с Региональным офисом УСРБ ООН для Европы и Центральной Азии и при финансовой поддержке ЮСАИД. Модель ИНФОРМ используется для поддержки скоординированных действий по обеспечению готовности. Партнеры надеются использовать эту модель для улучшения сотрудничества между гуманитарными организациями и участниками процесса развития в управлении рисками и повышении устойчивости во всем регионе.
ИНФОРМ определяет области с высоким риском гуманитарного кризиса, которые с большей вероятностью потребуют международную помощь. Модель ИНФОРМ основана на концепциях риска, опубликованных в научной литературе, и предусматривает три аспекта риска: опасность и подверженность, уязвимость и отсутствие потенциала. Модель ИНФОРМ разделена на разные уровни, чтобы обеспечить быстрый обзор основных факторов, ведущих к гуманитарному риску.
Региональная субнациональная модель ИНФОРМ для Кавказа и Центральной Азии разработана на первом административно-территориальном уровне (соответствующем провинциям/областям/регионам и независимым городам) восьми стран Южного Кавказа и Центральной Азии.
Индекс ИНФОРМ поддерживает систему управления в случае ЧС. Этот инструмент полезен для объективного распределения ресурсов в области снижения риска бедствий, управления, а также для скоординированных действий, направленных на предупреждение, смягчение последствий и подготовку к чрезвычайным ситуациям.</t>
  </si>
  <si>
    <t>Vulnerable Groups</t>
  </si>
  <si>
    <t>Infrastructure</t>
  </si>
  <si>
    <t>РИСК ИНФОРМ ЦЕНТРАЛЬНАЯ АЗИЯ</t>
  </si>
  <si>
    <t>ОПАСНОСТЬ &amp; ПОДВЕРЖЕННОСТЬ</t>
  </si>
  <si>
    <t>ОТСУТСТВИЕ ПОТЕНЦИАЛА</t>
  </si>
  <si>
    <t>Землетрясение
(30%)</t>
  </si>
  <si>
    <t>Оползень
(10%)</t>
  </si>
  <si>
    <t>Наводнение
(30%)</t>
  </si>
  <si>
    <t>Засуха
(30%)</t>
  </si>
  <si>
    <t>Развитие и лишения  (50%)</t>
  </si>
  <si>
    <t>Неравенство  
(25%)</t>
  </si>
  <si>
    <t>Зависимость от гум. помощи
(25%)</t>
  </si>
  <si>
    <t>Экономический потенциалy</t>
  </si>
  <si>
    <t xml:space="preserve">Физическая подверженность к землетрясениям (абсолютное)   </t>
  </si>
  <si>
    <t>Количество человек пострадавшее от засух (абсолютное) (25%)</t>
  </si>
  <si>
    <t>Количество человек пострадавшее от засух (относительное) (25%)</t>
  </si>
  <si>
    <t>Вероятность засухи в сельском хозяйстве (50%)</t>
  </si>
  <si>
    <t>Индекс Джини</t>
  </si>
  <si>
    <t>Подмандатные лица (беженцы, ВПЛ, лица без гражданства)</t>
  </si>
  <si>
    <t>Ковид - 19</t>
  </si>
  <si>
    <t>Недоедание среди детей до 5 лет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</si>
</sst>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00_);_(* \(#,##0.00\);_(* &quot;-&quot;??_);_(@_)"/>
    <numFmt numFmtId="165" formatCode="0.0"/>
    <numFmt numFmtId="166" formatCode="_-* #,##0.0_-;\-* #,##0.0_-;_-* &quot;-&quot;??_-;_-@_-"/>
    <numFmt numFmtId="167" formatCode="0.0%"/>
    <numFmt numFmtId="168" formatCode="_-* #,##0.00_-;_-* #,##0.00\-;_-* &quot;-&quot;??_-;_-@_-"/>
    <numFmt numFmtId="169" formatCode="&quot;$&quot;#,##0\ ;\(&quot;$&quot;#,##0\)"/>
    <numFmt numFmtId="170" formatCode="_-* #,##0\ _F_B_-;\-* #,##0\ _F_B_-;_-* &quot;-&quot;\ _F_B_-;_-@_-"/>
    <numFmt numFmtId="171" formatCode="_-* #,##0.00\ _F_B_-;\-* #,##0.00\ _F_B_-;_-* &quot;-&quot;??\ _F_B_-;_-@_-"/>
    <numFmt numFmtId="172" formatCode="_(&quot;€&quot;* #,##0.00_);_(&quot;€&quot;* \(#,##0.00\);_(&quot;€&quot;* &quot;-&quot;??_);_(@_)"/>
    <numFmt numFmtId="173" formatCode="_-&quot;$&quot;* #,##0_-;\-&quot;$&quot;* #,##0_-;_-&quot;$&quot;* &quot;-&quot;_-;_-@_-"/>
    <numFmt numFmtId="174" formatCode="_-&quot;$&quot;* #,##0.00_-;\-&quot;$&quot;* #,##0.00_-;_-&quot;$&quot;* &quot;-&quot;??_-;_-@_-"/>
    <numFmt numFmtId="175" formatCode="##0.0"/>
    <numFmt numFmtId="176" formatCode="##0.0\ \|"/>
    <numFmt numFmtId="177" formatCode="_-* #,##0\ &quot;FB&quot;_-;\-* #,##0\ &quot;FB&quot;_-;_-* &quot;-&quot;\ &quot;FB&quot;_-;_-@_-"/>
    <numFmt numFmtId="178" formatCode="_-* #,##0.00\ &quot;FB&quot;_-;\-* #,##0.00\ &quot;FB&quot;_-;_-* &quot;-&quot;??\ &quot;FB&quot;_-;_-@_-"/>
    <numFmt numFmtId="179" formatCode="0.000"/>
    <numFmt numFmtId="180" formatCode="0.000%"/>
    <numFmt numFmtId="181" formatCode="0.000000000000000%"/>
    <numFmt numFmtId="182" formatCode="_-* #,##0.00\ &quot;€&quot;_-;\-* #,##0.00\ &quot;€&quot;_-;_-* &quot;-&quot;??\ &quot;€&quot;_-;_-@_-"/>
    <numFmt numFmtId="183" formatCode="_(* #,##0_);_(* \(#,##0\);_(* &quot;-&quot;_);_(@_)"/>
    <numFmt numFmtId="184" formatCode="#,##0.0"/>
    <numFmt numFmtId="185" formatCode="0.0000"/>
  </numFmts>
  <fonts count="15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0" tint="-0.499984740745262"/>
      <name val="Calibri"/>
      <family val="2"/>
      <scheme val="minor"/>
    </font>
    <font>
      <sz val="11"/>
      <color indexed="8"/>
      <name val="Calibri"/>
      <family val="2"/>
    </font>
    <font>
      <sz val="11"/>
      <color indexed="20"/>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b/>
      <sz val="18"/>
      <color indexed="56"/>
      <name val="Cambria"/>
      <family val="2"/>
      <scheme val="major"/>
    </font>
    <font>
      <sz val="10"/>
      <color theme="1"/>
      <name val="Calibri"/>
      <family val="2"/>
      <scheme val="minor"/>
    </font>
    <font>
      <sz val="10"/>
      <color indexed="8"/>
      <name val="Arial"/>
      <family val="2"/>
    </font>
    <font>
      <sz val="11"/>
      <color indexed="8"/>
      <name val="Arial"/>
      <family val="2"/>
    </font>
    <font>
      <sz val="11"/>
      <color indexed="9"/>
      <name val="Calibri"/>
      <family val="2"/>
    </font>
    <font>
      <sz val="11"/>
      <color indexed="9"/>
      <name val="Arial"/>
      <family val="2"/>
    </font>
    <font>
      <b/>
      <sz val="11"/>
      <color indexed="52"/>
      <name val="Arial"/>
      <family val="2"/>
    </font>
    <font>
      <sz val="8"/>
      <name val="Arial"/>
      <family val="2"/>
    </font>
    <font>
      <b/>
      <sz val="8"/>
      <color indexed="8"/>
      <name val="MS Sans Serif"/>
      <family val="2"/>
    </font>
    <font>
      <b/>
      <sz val="11"/>
      <color indexed="52"/>
      <name val="Calibri"/>
      <family val="2"/>
    </font>
    <font>
      <sz val="11"/>
      <color indexed="52"/>
      <name val="Calibri"/>
      <family val="2"/>
    </font>
    <font>
      <b/>
      <sz val="11"/>
      <color indexed="9"/>
      <name val="Calibri"/>
      <family val="2"/>
    </font>
    <font>
      <b/>
      <sz val="11"/>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1"/>
      <color indexed="23"/>
      <name val="Arial"/>
      <family val="2"/>
    </font>
    <font>
      <sz val="8"/>
      <color indexed="8"/>
      <name val="Arial"/>
      <family val="2"/>
    </font>
    <font>
      <sz val="11"/>
      <color indexed="52"/>
      <name val="Arial"/>
      <family val="2"/>
    </font>
    <font>
      <sz val="11"/>
      <color indexed="17"/>
      <name val="Arial"/>
      <family val="2"/>
    </font>
    <font>
      <u/>
      <sz val="8.25"/>
      <color indexed="12"/>
      <name val="Calibri"/>
      <family val="2"/>
    </font>
    <font>
      <sz val="11"/>
      <color indexed="62"/>
      <name val="Arial"/>
      <family val="2"/>
    </font>
    <font>
      <b/>
      <sz val="10"/>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60"/>
      <name val="Calibri"/>
      <family val="2"/>
    </font>
    <font>
      <sz val="11"/>
      <color indexed="20"/>
      <name val="Arial"/>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sz val="10"/>
      <name val="MS Sans Serif"/>
      <family val="2"/>
    </font>
    <font>
      <b/>
      <sz val="14"/>
      <name val="Helv"/>
    </font>
    <font>
      <b/>
      <sz val="12"/>
      <name val="Helv"/>
    </font>
    <font>
      <i/>
      <sz val="8"/>
      <name val="Arial"/>
      <family val="2"/>
    </font>
    <font>
      <sz val="11"/>
      <color indexed="10"/>
      <name val="Calibri"/>
      <family val="2"/>
    </font>
    <font>
      <i/>
      <sz val="11"/>
      <color indexed="23"/>
      <name val="Calibri"/>
      <family val="2"/>
    </font>
    <font>
      <sz val="9"/>
      <name val="Arial"/>
      <family val="2"/>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Arial"/>
      <family val="2"/>
    </font>
    <font>
      <b/>
      <sz val="11"/>
      <color indexed="8"/>
      <name val="Calibri"/>
      <family val="2"/>
    </font>
    <font>
      <b/>
      <sz val="11"/>
      <color indexed="63"/>
      <name val="Arial"/>
      <family val="2"/>
    </font>
    <font>
      <sz val="11"/>
      <color indexed="20"/>
      <name val="Calibri"/>
      <family val="2"/>
    </font>
    <font>
      <sz val="11"/>
      <color indexed="17"/>
      <name val="Calibri"/>
      <family val="2"/>
    </font>
    <font>
      <sz val="11"/>
      <color indexed="10"/>
      <name val="Arial"/>
      <family val="2"/>
    </font>
    <font>
      <u/>
      <sz val="10"/>
      <color theme="10"/>
      <name val="Calibri"/>
      <family val="2"/>
    </font>
    <font>
      <sz val="10"/>
      <color theme="0" tint="-0.499984740745262"/>
      <name val="Calibri"/>
      <family val="2"/>
      <scheme val="minor"/>
    </font>
    <font>
      <sz val="11"/>
      <color theme="1" tint="0.499984740745262"/>
      <name val="Calibri"/>
      <family val="2"/>
      <scheme val="minor"/>
    </font>
    <font>
      <sz val="11"/>
      <name val="Calibri"/>
      <family val="2"/>
      <scheme val="minor"/>
    </font>
    <font>
      <u/>
      <sz val="11"/>
      <color theme="10"/>
      <name val="Calibri"/>
      <family val="2"/>
      <scheme val="minor"/>
    </font>
    <font>
      <i/>
      <sz val="11"/>
      <color theme="0" tint="-0.499984740745262"/>
      <name val="Calibri"/>
      <family val="2"/>
      <scheme val="minor"/>
    </font>
    <font>
      <sz val="10"/>
      <color theme="0" tint="-0.499984740745262"/>
      <name val="Arial"/>
      <family val="2"/>
    </font>
    <font>
      <sz val="10"/>
      <color theme="1"/>
      <name val="Arial"/>
      <family val="2"/>
    </font>
    <font>
      <i/>
      <sz val="10"/>
      <color theme="1"/>
      <name val="Arial"/>
      <family val="2"/>
    </font>
    <font>
      <u/>
      <sz val="10"/>
      <color theme="10"/>
      <name val="Arial"/>
      <family val="2"/>
    </font>
    <font>
      <sz val="10"/>
      <color theme="1" tint="0.499984740745262"/>
      <name val="Arial"/>
      <family val="2"/>
    </font>
    <font>
      <b/>
      <sz val="11"/>
      <color rgb="FF323232"/>
      <name val="Arial"/>
      <family val="2"/>
    </font>
    <font>
      <sz val="10"/>
      <color rgb="FF323232"/>
      <name val="Arial"/>
      <family val="2"/>
    </font>
    <font>
      <b/>
      <sz val="18"/>
      <color rgb="FF323232"/>
      <name val="Arial"/>
      <family val="2"/>
    </font>
    <font>
      <i/>
      <sz val="10"/>
      <color rgb="FF323232"/>
      <name val="Arial"/>
      <family val="2"/>
    </font>
    <font>
      <b/>
      <sz val="18"/>
      <color theme="0"/>
      <name val="Arial"/>
      <family val="2"/>
    </font>
    <font>
      <sz val="11"/>
      <color theme="1"/>
      <name val="Arial"/>
      <family val="2"/>
    </font>
    <font>
      <u/>
      <sz val="11"/>
      <color theme="10"/>
      <name val="Arial"/>
      <family val="2"/>
    </font>
    <font>
      <b/>
      <sz val="10"/>
      <color rgb="FF323232"/>
      <name val="Arial"/>
      <family val="2"/>
    </font>
    <font>
      <sz val="10"/>
      <color theme="0"/>
      <name val="Arial"/>
      <family val="2"/>
    </font>
    <font>
      <b/>
      <sz val="10"/>
      <color theme="0"/>
      <name val="Arial"/>
      <family val="2"/>
    </font>
    <font>
      <b/>
      <sz val="9"/>
      <color rgb="FF323232"/>
      <name val="Arial"/>
      <family val="2"/>
    </font>
    <font>
      <sz val="9"/>
      <color theme="1"/>
      <name val="Arial"/>
      <family val="2"/>
    </font>
    <font>
      <b/>
      <sz val="10"/>
      <color theme="1" tint="0.499984740745262"/>
      <name val="Arial"/>
      <family val="2"/>
    </font>
    <font>
      <i/>
      <sz val="10"/>
      <color theme="1" tint="0.499984740745262"/>
      <name val="Arial"/>
      <family val="2"/>
    </font>
    <font>
      <b/>
      <sz val="10"/>
      <color theme="1"/>
      <name val="Arial"/>
      <family val="2"/>
    </font>
    <font>
      <b/>
      <sz val="13"/>
      <name val="Calibri"/>
      <family val="2"/>
      <scheme val="minor"/>
    </font>
    <font>
      <sz val="10"/>
      <color theme="1"/>
      <name val="Arial"/>
      <family val="2"/>
      <charset val="204"/>
    </font>
    <font>
      <i/>
      <sz val="10"/>
      <color theme="1"/>
      <name val="Arial"/>
      <family val="2"/>
      <charset val="204"/>
    </font>
    <font>
      <sz val="10"/>
      <color theme="0" tint="-0.499984740745262"/>
      <name val="Arial"/>
      <family val="2"/>
      <charset val="204"/>
    </font>
    <font>
      <b/>
      <sz val="11"/>
      <name val="Calibri"/>
      <family val="2"/>
      <scheme val="minor"/>
    </font>
    <font>
      <b/>
      <sz val="16"/>
      <color rgb="FF323232"/>
      <name val="Arial"/>
      <family val="2"/>
    </font>
    <font>
      <u/>
      <sz val="10"/>
      <color theme="10"/>
      <name val="Arial"/>
      <family val="2"/>
      <charset val="204"/>
    </font>
    <font>
      <sz val="10"/>
      <name val="Arial"/>
      <family val="2"/>
      <charset val="204"/>
    </font>
    <font>
      <b/>
      <sz val="10"/>
      <color rgb="FF323232"/>
      <name val="Arial"/>
      <family val="2"/>
      <charset val="204"/>
    </font>
    <font>
      <sz val="8"/>
      <name val="Calibri"/>
      <family val="2"/>
      <scheme val="minor"/>
    </font>
    <font>
      <b/>
      <i/>
      <sz val="10"/>
      <color rgb="FF323232"/>
      <name val="Arial"/>
      <family val="2"/>
    </font>
    <font>
      <b/>
      <i/>
      <sz val="10"/>
      <name val="Arial"/>
      <family val="2"/>
    </font>
    <font>
      <i/>
      <sz val="10"/>
      <color rgb="FFFF0000"/>
      <name val="Arial"/>
      <family val="2"/>
    </font>
    <font>
      <sz val="11"/>
      <color rgb="FFFF0000"/>
      <name val="Arial"/>
      <family val="2"/>
    </font>
    <font>
      <u/>
      <sz val="10"/>
      <color indexed="30"/>
      <name val="Arial"/>
      <family val="2"/>
    </font>
    <font>
      <sz val="8"/>
      <color theme="1"/>
      <name val="Arial"/>
      <family val="2"/>
    </font>
    <font>
      <sz val="10"/>
      <color theme="3"/>
      <name val="Arial"/>
      <family val="2"/>
    </font>
    <font>
      <sz val="10"/>
      <color theme="4" tint="-0.499984740745262"/>
      <name val="Arial"/>
      <family val="2"/>
    </font>
    <font>
      <sz val="10"/>
      <color theme="7" tint="-0.499984740745262"/>
      <name val="Arial"/>
      <family val="2"/>
    </font>
    <font>
      <b/>
      <sz val="12"/>
      <color theme="1"/>
      <name val="Calibri"/>
      <family val="2"/>
      <scheme val="minor"/>
    </font>
    <font>
      <b/>
      <sz val="12"/>
      <color rgb="FF323232"/>
      <name val="Calibri"/>
      <family val="2"/>
      <scheme val="minor"/>
    </font>
    <font>
      <b/>
      <sz val="12"/>
      <color rgb="FF323232"/>
      <name val="Calibri"/>
      <family val="2"/>
    </font>
    <font>
      <sz val="12"/>
      <color theme="4" tint="-0.249977111117893"/>
      <name val="Calibri"/>
      <family val="2"/>
      <scheme val="minor"/>
    </font>
    <font>
      <b/>
      <sz val="12"/>
      <color theme="4" tint="-0.249977111117893"/>
      <name val="Calibri"/>
      <family val="2"/>
      <scheme val="minor"/>
    </font>
    <font>
      <b/>
      <sz val="12"/>
      <color theme="5" tint="-0.249977111117893"/>
      <name val="Calibri"/>
      <family val="2"/>
      <scheme val="minor"/>
    </font>
    <font>
      <sz val="12"/>
      <color theme="8" tint="-0.249977111117893"/>
      <name val="Calibri"/>
      <family val="2"/>
      <scheme val="minor"/>
    </font>
    <font>
      <b/>
      <sz val="12"/>
      <color theme="8" tint="-0.249977111117893"/>
      <name val="Calibri"/>
      <family val="2"/>
      <scheme val="minor"/>
    </font>
    <font>
      <b/>
      <sz val="12"/>
      <color theme="2" tint="-0.749992370372631"/>
      <name val="Calibri"/>
      <family val="2"/>
      <scheme val="minor"/>
    </font>
    <font>
      <sz val="12"/>
      <color theme="6" tint="-0.249977111117893"/>
      <name val="Calibri"/>
      <family val="2"/>
      <scheme val="minor"/>
    </font>
    <font>
      <b/>
      <sz val="12"/>
      <color theme="6" tint="-0.249977111117893"/>
      <name val="Calibri"/>
      <family val="2"/>
      <scheme val="minor"/>
    </font>
    <font>
      <b/>
      <sz val="12"/>
      <color theme="7" tint="-0.249977111117893"/>
      <name val="Calibri"/>
      <family val="2"/>
      <scheme val="minor"/>
    </font>
    <font>
      <b/>
      <sz val="12"/>
      <color theme="3" tint="-0.249977111117893"/>
      <name val="Calibri"/>
      <family val="2"/>
      <scheme val="minor"/>
    </font>
    <font>
      <b/>
      <sz val="12"/>
      <color theme="3"/>
      <name val="Calibri"/>
      <family val="2"/>
      <scheme val="minor"/>
    </font>
    <font>
      <b/>
      <sz val="12"/>
      <color rgb="FF7030A0"/>
      <name val="Calibri"/>
      <family val="2"/>
      <scheme val="minor"/>
    </font>
    <font>
      <b/>
      <sz val="12"/>
      <name val="Calibri"/>
      <family val="2"/>
      <scheme val="minor"/>
    </font>
    <font>
      <sz val="12"/>
      <color theme="1"/>
      <name val="Calibri"/>
      <family val="2"/>
    </font>
    <font>
      <sz val="12"/>
      <color rgb="FF323232"/>
      <name val="Calibri"/>
      <family val="2"/>
    </font>
    <font>
      <sz val="12"/>
      <color theme="1"/>
      <name val="Calibri"/>
      <family val="2"/>
      <scheme val="minor"/>
    </font>
    <font>
      <b/>
      <sz val="12"/>
      <color theme="0"/>
      <name val="Calibri"/>
      <family val="2"/>
    </font>
    <font>
      <sz val="12"/>
      <color theme="0"/>
      <name val="Calibri"/>
      <family val="2"/>
    </font>
    <font>
      <i/>
      <sz val="12"/>
      <color theme="1"/>
      <name val="Calibri"/>
      <family val="2"/>
      <scheme val="minor"/>
    </font>
    <font>
      <i/>
      <sz val="11"/>
      <color theme="1"/>
      <name val="Calibri"/>
      <family val="2"/>
      <scheme val="minor"/>
    </font>
    <font>
      <b/>
      <sz val="12"/>
      <color theme="1"/>
      <name val="Arial"/>
      <family val="2"/>
    </font>
    <font>
      <b/>
      <sz val="10"/>
      <color rgb="FFFFFFFF"/>
      <name val="Avenir"/>
    </font>
    <font>
      <sz val="10"/>
      <color rgb="FF000000"/>
      <name val="Arial"/>
      <family val="2"/>
    </font>
    <font>
      <sz val="10"/>
      <color theme="1"/>
      <name val="Avenir"/>
    </font>
    <font>
      <sz val="10"/>
      <color theme="1"/>
      <name val="Avenir LT Std 35 Light"/>
      <family val="2"/>
    </font>
  </fonts>
  <fills count="10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27"/>
      </patternFill>
    </fill>
    <fill>
      <patternFill patternType="solid">
        <fgColor indexed="47"/>
      </patternFill>
    </fill>
    <fill>
      <patternFill patternType="solid">
        <fgColor indexed="29"/>
      </patternFill>
    </fill>
    <fill>
      <patternFill patternType="solid">
        <fgColor indexed="49"/>
      </patternFill>
    </fill>
    <fill>
      <patternFill patternType="solid">
        <fgColor indexed="53"/>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7" tint="0.79998168889431442"/>
        <bgColor indexed="64"/>
      </patternFill>
    </fill>
    <fill>
      <patternFill patternType="solid">
        <fgColor rgb="FFFFFF00"/>
        <bgColor indexed="64"/>
      </patternFill>
    </fill>
    <fill>
      <patternFill patternType="solid">
        <fgColor rgb="FFEA0029"/>
        <bgColor indexed="64"/>
      </patternFill>
    </fill>
    <fill>
      <patternFill patternType="solid">
        <fgColor rgb="FFFF7900"/>
        <bgColor indexed="64"/>
      </patternFill>
    </fill>
    <fill>
      <patternFill patternType="solid">
        <fgColor rgb="FF4AC0DF"/>
        <bgColor indexed="64"/>
      </patternFill>
    </fill>
    <fill>
      <patternFill patternType="solid">
        <fgColor rgb="FF70C396"/>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FADCCD"/>
        <bgColor indexed="64"/>
      </patternFill>
    </fill>
    <fill>
      <patternFill patternType="solid">
        <fgColor rgb="FFFBBF9A"/>
        <bgColor indexed="64"/>
      </patternFill>
    </fill>
    <fill>
      <patternFill patternType="solid">
        <fgColor rgb="FFF7946D"/>
        <bgColor indexed="64"/>
      </patternFill>
    </fill>
    <fill>
      <patternFill patternType="solid">
        <fgColor rgb="FFD6724E"/>
        <bgColor indexed="64"/>
      </patternFill>
    </fill>
    <fill>
      <patternFill patternType="solid">
        <fgColor rgb="FF9B5747"/>
        <bgColor indexed="64"/>
      </patternFill>
    </fill>
    <fill>
      <patternFill patternType="solid">
        <fgColor rgb="FFB8CED8"/>
        <bgColor indexed="64"/>
      </patternFill>
    </fill>
    <fill>
      <patternFill patternType="solid">
        <fgColor rgb="FF8FB6C0"/>
        <bgColor indexed="64"/>
      </patternFill>
    </fill>
    <fill>
      <patternFill patternType="solid">
        <fgColor rgb="FF18657D"/>
        <bgColor indexed="64"/>
      </patternFill>
    </fill>
    <fill>
      <patternFill patternType="solid">
        <fgColor rgb="FF0E5163"/>
        <bgColor indexed="64"/>
      </patternFill>
    </fill>
    <fill>
      <patternFill patternType="solid">
        <fgColor rgb="FFC7CFBA"/>
        <bgColor indexed="64"/>
      </patternFill>
    </fill>
    <fill>
      <patternFill patternType="solid">
        <fgColor rgb="FFACBDA7"/>
        <bgColor indexed="64"/>
      </patternFill>
    </fill>
    <fill>
      <patternFill patternType="solid">
        <fgColor rgb="FF397553"/>
        <bgColor indexed="64"/>
      </patternFill>
    </fill>
    <fill>
      <patternFill patternType="solid">
        <fgColor rgb="FF35574A"/>
        <bgColor indexed="64"/>
      </patternFill>
    </fill>
    <fill>
      <patternFill patternType="solid">
        <fgColor rgb="FFCE3327"/>
        <bgColor indexed="64"/>
      </patternFill>
    </fill>
    <fill>
      <patternFill patternType="solid">
        <fgColor rgb="FF9B5747"/>
        <bgColor rgb="FF9B5747"/>
      </patternFill>
    </fill>
    <fill>
      <patternFill patternType="solid">
        <fgColor rgb="FF0E5163"/>
        <bgColor rgb="FF0E5163"/>
      </patternFill>
    </fill>
    <fill>
      <patternFill patternType="solid">
        <fgColor rgb="FF35574A"/>
        <bgColor rgb="FF35574A"/>
      </patternFill>
    </fill>
    <fill>
      <patternFill patternType="solid">
        <fgColor rgb="FFD6724E"/>
        <bgColor rgb="FFD6724E"/>
      </patternFill>
    </fill>
    <fill>
      <patternFill patternType="solid">
        <fgColor rgb="FF18657D"/>
        <bgColor rgb="FF18657D"/>
      </patternFill>
    </fill>
    <fill>
      <patternFill patternType="solid">
        <fgColor rgb="FF397553"/>
        <bgColor rgb="FF397553"/>
      </patternFill>
    </fill>
    <fill>
      <patternFill patternType="solid">
        <fgColor rgb="FFFBBF9A"/>
        <bgColor rgb="FFFBBF9A"/>
      </patternFill>
    </fill>
    <fill>
      <patternFill patternType="solid">
        <fgColor rgb="FF8FB6C0"/>
        <bgColor rgb="FF8FB6C0"/>
      </patternFill>
    </fill>
    <fill>
      <patternFill patternType="solid">
        <fgColor rgb="FFACBDA7"/>
        <bgColor rgb="FFACBDA7"/>
      </patternFill>
    </fill>
    <fill>
      <patternFill patternType="solid">
        <fgColor theme="5" tint="0.79998168889431442"/>
        <bgColor rgb="FFBFBFBF"/>
      </patternFill>
    </fill>
    <fill>
      <patternFill patternType="solid">
        <fgColor theme="9" tint="0.59999389629810485"/>
        <bgColor indexed="64"/>
      </patternFill>
    </fill>
    <fill>
      <patternFill patternType="solid">
        <fgColor rgb="FFEDF1E7"/>
        <bgColor indexed="64"/>
      </patternFill>
    </fill>
  </fills>
  <borders count="10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thin">
        <color auto="1"/>
      </left>
      <right style="thin">
        <color auto="1"/>
      </right>
      <top/>
      <bottom/>
      <diagonal/>
    </border>
    <border>
      <left style="thin">
        <color theme="0"/>
      </left>
      <right style="thin">
        <color theme="0"/>
      </right>
      <top/>
      <bottom style="thin">
        <color theme="0"/>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top/>
      <bottom style="thick">
        <color theme="0"/>
      </bottom>
      <diagonal/>
    </border>
    <border>
      <left style="thick">
        <color theme="0"/>
      </left>
      <right style="thick">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thick">
        <color indexed="63"/>
      </top>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theme="0"/>
      </left>
      <right/>
      <top/>
      <bottom style="thick">
        <color theme="0"/>
      </bottom>
      <diagonal/>
    </border>
    <border>
      <left style="thin">
        <color indexed="9"/>
      </left>
      <right/>
      <top/>
      <bottom style="thin">
        <color indexed="9"/>
      </bottom>
      <diagonal/>
    </border>
    <border>
      <left style="thick">
        <color indexed="9"/>
      </left>
      <right style="thin">
        <color indexed="9"/>
      </right>
      <top style="thick">
        <color theme="0"/>
      </top>
      <bottom style="thin">
        <color theme="0"/>
      </bottom>
      <diagonal/>
    </border>
    <border>
      <left style="thick">
        <color theme="0"/>
      </left>
      <right style="thin">
        <color indexed="9"/>
      </right>
      <top style="thin">
        <color theme="0"/>
      </top>
      <bottom style="thin">
        <color theme="0"/>
      </bottom>
      <diagonal/>
    </border>
    <border>
      <left style="thick">
        <color indexed="9"/>
      </left>
      <right style="thin">
        <color indexed="9"/>
      </right>
      <top style="thin">
        <color indexed="9"/>
      </top>
      <bottom style="thin">
        <color indexed="9"/>
      </bottom>
      <diagonal/>
    </border>
    <border>
      <left style="thin">
        <color theme="0"/>
      </left>
      <right style="thin">
        <color theme="0"/>
      </right>
      <top/>
      <bottom/>
      <diagonal/>
    </border>
    <border>
      <left style="thick">
        <color theme="0"/>
      </left>
      <right style="thin">
        <color indexed="9"/>
      </right>
      <top style="thin">
        <color theme="0"/>
      </top>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style="thin">
        <color theme="0"/>
      </left>
      <right style="thin">
        <color theme="0"/>
      </right>
      <top style="thin">
        <color theme="0" tint="-0.34998626667073579"/>
      </top>
      <bottom style="thin">
        <color theme="0"/>
      </bottom>
      <diagonal/>
    </border>
    <border>
      <left style="thick">
        <color theme="0"/>
      </left>
      <right style="thin">
        <color indexed="9"/>
      </right>
      <top style="thin">
        <color theme="0" tint="-0.34998626667073579"/>
      </top>
      <bottom style="thin">
        <color theme="0"/>
      </bottom>
      <diagonal/>
    </border>
    <border>
      <left/>
      <right style="thin">
        <color indexed="9"/>
      </right>
      <top style="thin">
        <color theme="0" tint="-0.34998626667073579"/>
      </top>
      <bottom style="thin">
        <color indexed="9"/>
      </bottom>
      <diagonal/>
    </border>
    <border>
      <left style="thin">
        <color indexed="9"/>
      </left>
      <right style="thin">
        <color indexed="9"/>
      </right>
      <top style="thin">
        <color theme="0" tint="-0.34998626667073579"/>
      </top>
      <bottom style="thin">
        <color indexed="9"/>
      </bottom>
      <diagonal/>
    </border>
    <border>
      <left style="thin">
        <color indexed="9"/>
      </left>
      <right/>
      <top style="thin">
        <color theme="0" tint="-0.34998626667073579"/>
      </top>
      <bottom style="thin">
        <color indexed="9"/>
      </bottom>
      <diagonal/>
    </border>
    <border>
      <left/>
      <right/>
      <top style="thin">
        <color theme="0" tint="-0.34998626667073579"/>
      </top>
      <bottom/>
      <diagonal/>
    </border>
    <border>
      <left style="thin">
        <color theme="0"/>
      </left>
      <right style="thin">
        <color theme="0"/>
      </right>
      <top/>
      <bottom style="thin">
        <color theme="0" tint="-0.34998626667073579"/>
      </bottom>
      <diagonal/>
    </border>
    <border>
      <left/>
      <right/>
      <top/>
      <bottom style="thin">
        <color theme="0" tint="-0.34998626667073579"/>
      </bottom>
      <diagonal/>
    </border>
    <border>
      <left style="medium">
        <color indexed="64"/>
      </left>
      <right style="medium">
        <color indexed="64"/>
      </right>
      <top style="thin">
        <color theme="0" tint="-0.34998626667073579"/>
      </top>
      <bottom/>
      <diagonal/>
    </border>
    <border>
      <left/>
      <right style="medium">
        <color indexed="64"/>
      </right>
      <top style="thin">
        <color theme="0" tint="-0.34998626667073579"/>
      </top>
      <bottom/>
      <diagonal/>
    </border>
    <border>
      <left style="medium">
        <color indexed="64"/>
      </left>
      <right style="medium">
        <color indexed="64"/>
      </right>
      <top/>
      <bottom style="thin">
        <color theme="0" tint="-0.34998626667073579"/>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theme="0" tint="-0.34998626667073579"/>
      </top>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thick">
        <color theme="0"/>
      </left>
      <right style="thin">
        <color indexed="9"/>
      </right>
      <top style="thin">
        <color theme="0"/>
      </top>
      <bottom style="thin">
        <color theme="0" tint="-0.34998626667073579"/>
      </bottom>
      <diagonal/>
    </border>
    <border>
      <left/>
      <right style="thin">
        <color indexed="9"/>
      </right>
      <top/>
      <bottom style="thin">
        <color theme="0" tint="-0.34998626667073579"/>
      </bottom>
      <diagonal/>
    </border>
    <border>
      <left style="thin">
        <color indexed="9"/>
      </left>
      <right style="thin">
        <color indexed="9"/>
      </right>
      <top/>
      <bottom style="thin">
        <color theme="0" tint="-0.34998626667073579"/>
      </bottom>
      <diagonal/>
    </border>
    <border>
      <left style="thin">
        <color indexed="9"/>
      </left>
      <right/>
      <top/>
      <bottom style="thin">
        <color theme="0" tint="-0.34998626667073579"/>
      </bottom>
      <diagonal/>
    </border>
    <border>
      <left style="thick">
        <color theme="0"/>
      </left>
      <right style="thin">
        <color indexed="9"/>
      </right>
      <top/>
      <bottom style="thin">
        <color theme="0"/>
      </bottom>
      <diagonal/>
    </border>
    <border>
      <left style="thick">
        <color indexed="9"/>
      </left>
      <right style="thin">
        <color indexed="9"/>
      </right>
      <top/>
      <bottom style="thin">
        <color indexed="9"/>
      </bottom>
      <diagonal/>
    </border>
    <border>
      <left style="thin">
        <color theme="0"/>
      </left>
      <right/>
      <top/>
      <bottom style="thin">
        <color theme="0" tint="-0.34998626667073579"/>
      </bottom>
      <diagonal/>
    </border>
    <border>
      <left style="thin">
        <color theme="0"/>
      </left>
      <right style="thin">
        <color theme="0"/>
      </right>
      <top style="thin">
        <color theme="0"/>
      </top>
      <bottom style="thin">
        <color theme="0" tint="-0.34998626667073579"/>
      </bottom>
      <diagonal/>
    </border>
    <border>
      <left/>
      <right style="thick">
        <color theme="0"/>
      </right>
      <top/>
      <bottom style="thin">
        <color theme="0" tint="-0.34998626667073579"/>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top style="thin">
        <color theme="0" tint="-0.34998626667073579"/>
      </top>
      <bottom/>
      <diagonal/>
    </border>
    <border>
      <left style="thin">
        <color rgb="FFCCCCCC"/>
      </left>
      <right style="thin">
        <color rgb="FFCCCCCC"/>
      </right>
      <top style="thin">
        <color rgb="FFCCCCCC"/>
      </top>
      <bottom style="thin">
        <color rgb="FFCCCCCC"/>
      </bottom>
      <diagonal/>
    </border>
    <border>
      <left/>
      <right/>
      <top/>
      <bottom style="thin">
        <color rgb="FFCCCCCC"/>
      </bottom>
      <diagonal/>
    </border>
    <border>
      <left/>
      <right/>
      <top style="thin">
        <color rgb="FFCCCCCC"/>
      </top>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right/>
      <top style="thin">
        <color rgb="FFCCCCCC"/>
      </top>
      <bottom style="thin">
        <color rgb="FFCCCCCC"/>
      </bottom>
      <diagonal/>
    </border>
  </borders>
  <cellStyleXfs count="30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7" fillId="40" borderId="0" applyNumberFormat="0" applyBorder="0" applyAlignment="0" applyProtection="0"/>
    <xf numFmtId="0" fontId="17" fillId="38"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1" borderId="0" applyNumberFormat="0" applyBorder="0" applyAlignment="0" applyProtection="0"/>
    <xf numFmtId="0" fontId="21" fillId="3" borderId="0" applyNumberFormat="0" applyBorder="0" applyAlignment="0" applyProtection="0"/>
    <xf numFmtId="0" fontId="11" fillId="46" borderId="4" applyNumberFormat="0" applyAlignment="0" applyProtection="0"/>
    <xf numFmtId="0" fontId="22" fillId="0" borderId="11" applyNumberFormat="0" applyFill="0" applyAlignment="0" applyProtection="0"/>
    <xf numFmtId="0" fontId="23" fillId="0" borderId="2"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18" fillId="0" borderId="0"/>
    <xf numFmtId="0" fontId="18" fillId="0" borderId="0" applyNumberFormat="0" applyFill="0" applyBorder="0" applyAlignment="0" applyProtection="0"/>
    <xf numFmtId="0" fontId="18" fillId="0" borderId="0"/>
    <xf numFmtId="0" fontId="20" fillId="8" borderId="8" applyNumberFormat="0" applyFont="0" applyAlignment="0" applyProtection="0"/>
    <xf numFmtId="0" fontId="10" fillId="46" borderId="5" applyNumberFormat="0" applyAlignment="0" applyProtection="0"/>
    <xf numFmtId="0" fontId="25" fillId="0" borderId="0" applyNumberFormat="0" applyFill="0" applyBorder="0" applyAlignment="0" applyProtection="0"/>
    <xf numFmtId="0" fontId="16" fillId="0" borderId="13" applyNumberFormat="0" applyFill="0" applyAlignment="0" applyProtection="0"/>
    <xf numFmtId="164" fontId="18"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164" fontId="1" fillId="0" borderId="0" applyFont="0" applyFill="0" applyBorder="0" applyAlignment="0" applyProtection="0"/>
    <xf numFmtId="0" fontId="1" fillId="8" borderId="8" applyNumberFormat="0" applyFont="0" applyAlignment="0" applyProtection="0"/>
    <xf numFmtId="0" fontId="18" fillId="0" borderId="0"/>
    <xf numFmtId="164" fontId="18" fillId="0" borderId="0" applyFont="0" applyFill="0" applyBorder="0" applyAlignment="0" applyProtection="0"/>
    <xf numFmtId="0" fontId="18" fillId="0" borderId="0"/>
    <xf numFmtId="0" fontId="27" fillId="0" borderId="0">
      <alignment vertical="top"/>
    </xf>
    <xf numFmtId="0" fontId="27" fillId="0" borderId="0">
      <alignment vertical="top"/>
    </xf>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8" fillId="52" borderId="0" applyNumberFormat="0" applyBorder="0" applyAlignment="0" applyProtection="0"/>
    <xf numFmtId="0" fontId="20" fillId="52" borderId="0" applyNumberFormat="0" applyBorder="0" applyAlignment="0" applyProtection="0"/>
    <xf numFmtId="0" fontId="28" fillId="53" borderId="0" applyNumberFormat="0" applyBorder="0" applyAlignment="0" applyProtection="0"/>
    <xf numFmtId="0" fontId="20" fillId="53"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52" borderId="0" applyNumberFormat="0" applyBorder="0" applyAlignment="0" applyProtection="0"/>
    <xf numFmtId="0" fontId="20" fillId="53" borderId="0" applyNumberFormat="0" applyBorder="0" applyAlignment="0" applyProtection="0"/>
    <xf numFmtId="0" fontId="20" fillId="37" borderId="0" applyNumberFormat="0" applyBorder="0" applyAlignment="0" applyProtection="0"/>
    <xf numFmtId="0" fontId="28" fillId="5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28" fillId="37"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37"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9" fillId="40" borderId="0" applyNumberFormat="0" applyBorder="0" applyAlignment="0" applyProtection="0"/>
    <xf numFmtId="0" fontId="30" fillId="54" borderId="0" applyNumberFormat="0" applyBorder="0" applyAlignment="0" applyProtection="0"/>
    <xf numFmtId="0" fontId="29" fillId="54"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30" fillId="55" borderId="0" applyNumberFormat="0" applyBorder="0" applyAlignment="0" applyProtection="0"/>
    <xf numFmtId="0" fontId="29" fillId="55" borderId="0" applyNumberFormat="0" applyBorder="0" applyAlignment="0" applyProtection="0"/>
    <xf numFmtId="0" fontId="29" fillId="42" borderId="0" applyNumberFormat="0" applyBorder="0" applyAlignment="0" applyProtection="0"/>
    <xf numFmtId="0" fontId="29" fillId="40" borderId="0" applyNumberFormat="0" applyBorder="0" applyAlignment="0" applyProtection="0"/>
    <xf numFmtId="0" fontId="29" fillId="54"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29" fillId="55"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1" borderId="0" applyNumberFormat="0" applyBorder="0" applyAlignment="0" applyProtection="0"/>
    <xf numFmtId="0" fontId="30" fillId="55" borderId="0" applyNumberFormat="0" applyBorder="0" applyAlignment="0" applyProtection="0"/>
    <xf numFmtId="0" fontId="29" fillId="55" borderId="0" applyNumberFormat="0" applyBorder="0" applyAlignment="0" applyProtection="0"/>
    <xf numFmtId="0" fontId="30" fillId="56" borderId="0" applyNumberFormat="0" applyBorder="0" applyAlignment="0" applyProtection="0"/>
    <xf numFmtId="0" fontId="29" fillId="56" borderId="0" applyNumberFormat="0" applyBorder="0" applyAlignment="0" applyProtection="0"/>
    <xf numFmtId="0" fontId="18" fillId="0" borderId="0" applyNumberFormat="0" applyFill="0" applyBorder="0" applyAlignment="0" applyProtection="0"/>
    <xf numFmtId="0" fontId="31" fillId="46" borderId="22" applyNumberFormat="0" applyAlignment="0" applyProtection="0"/>
    <xf numFmtId="0" fontId="32" fillId="57" borderId="23"/>
    <xf numFmtId="0" fontId="33" fillId="58" borderId="24">
      <alignment horizontal="right" vertical="top" wrapText="1"/>
    </xf>
    <xf numFmtId="0" fontId="34" fillId="46" borderId="22" applyNumberFormat="0" applyAlignment="0" applyProtection="0"/>
    <xf numFmtId="0" fontId="32" fillId="0" borderId="21"/>
    <xf numFmtId="0" fontId="35" fillId="0" borderId="25" applyNumberFormat="0" applyFill="0" applyAlignment="0" applyProtection="0"/>
    <xf numFmtId="0" fontId="36" fillId="59" borderId="26" applyNumberFormat="0" applyAlignment="0" applyProtection="0"/>
    <xf numFmtId="0" fontId="37" fillId="59" borderId="26" applyNumberFormat="0" applyAlignment="0" applyProtection="0"/>
    <xf numFmtId="0" fontId="38" fillId="50" borderId="0">
      <alignment horizontal="center"/>
    </xf>
    <xf numFmtId="0" fontId="39" fillId="50" borderId="0">
      <alignment horizontal="center" vertical="center"/>
    </xf>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1"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18" fillId="60" borderId="0">
      <alignment horizontal="center" wrapText="1"/>
    </xf>
    <xf numFmtId="0" fontId="40" fillId="50" borderId="0">
      <alignment horizontal="center"/>
    </xf>
    <xf numFmtId="168" fontId="28" fillId="0" borderId="0" applyFont="0" applyFill="0" applyBorder="0" applyAlignment="0" applyProtection="0"/>
    <xf numFmtId="164" fontId="18" fillId="0" borderId="0" applyFont="0" applyFill="0" applyBorder="0" applyAlignment="0" applyProtection="0"/>
    <xf numFmtId="164" fontId="20" fillId="0" borderId="0" applyFont="0" applyFill="0" applyBorder="0" applyAlignment="0" applyProtection="0"/>
    <xf numFmtId="3" fontId="18" fillId="0" borderId="0" applyFont="0" applyFill="0" applyBorder="0" applyAlignment="0" applyProtection="0"/>
    <xf numFmtId="0" fontId="37" fillId="59" borderId="26" applyNumberFormat="0" applyAlignment="0" applyProtection="0"/>
    <xf numFmtId="169" fontId="18" fillId="0" borderId="0" applyFont="0" applyFill="0" applyBorder="0" applyAlignment="0" applyProtection="0"/>
    <xf numFmtId="0" fontId="41" fillId="51" borderId="23" applyBorder="0">
      <protection locked="0"/>
    </xf>
    <xf numFmtId="0"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0" fontId="42" fillId="51" borderId="23">
      <protection locked="0"/>
    </xf>
    <xf numFmtId="0" fontId="18" fillId="51" borderId="21"/>
    <xf numFmtId="0" fontId="18" fillId="50" borderId="0"/>
    <xf numFmtId="172" fontId="18" fillId="0" borderId="0" applyFont="0" applyFill="0" applyBorder="0" applyAlignment="0" applyProtection="0"/>
    <xf numFmtId="0" fontId="43" fillId="0" borderId="0" applyNumberFormat="0" applyFill="0" applyBorder="0" applyAlignment="0" applyProtection="0"/>
    <xf numFmtId="2" fontId="18" fillId="0" borderId="0" applyFont="0" applyFill="0" applyBorder="0" applyAlignment="0" applyProtection="0"/>
    <xf numFmtId="0" fontId="44" fillId="50" borderId="21">
      <alignment horizontal="left"/>
    </xf>
    <xf numFmtId="0" fontId="27" fillId="50" borderId="0">
      <alignment horizontal="left"/>
    </xf>
    <xf numFmtId="0" fontId="45" fillId="0" borderId="25" applyNumberFormat="0" applyFill="0" applyAlignment="0" applyProtection="0"/>
    <xf numFmtId="0" fontId="46" fillId="35" borderId="0" applyNumberFormat="0" applyBorder="0" applyAlignment="0" applyProtection="0"/>
    <xf numFmtId="0" fontId="46" fillId="35" borderId="0" applyNumberFormat="0" applyBorder="0" applyAlignment="0" applyProtection="0"/>
    <xf numFmtId="0" fontId="33" fillId="61" borderId="0">
      <alignment horizontal="right" vertical="top" wrapText="1"/>
    </xf>
    <xf numFmtId="0" fontId="47" fillId="0" borderId="0" applyNumberFormat="0" applyFill="0" applyBorder="0" applyAlignment="0" applyProtection="0">
      <alignment vertical="top"/>
      <protection locked="0"/>
    </xf>
    <xf numFmtId="0" fontId="48" fillId="53" borderId="22" applyNumberFormat="0" applyAlignment="0" applyProtection="0"/>
    <xf numFmtId="0" fontId="48" fillId="53" borderId="22" applyNumberFormat="0" applyAlignment="0" applyProtection="0"/>
    <xf numFmtId="0" fontId="49" fillId="60" borderId="0">
      <alignment horizontal="center"/>
    </xf>
    <xf numFmtId="0" fontId="18" fillId="50" borderId="21">
      <alignment horizontal="centerContinuous" wrapText="1"/>
    </xf>
    <xf numFmtId="0" fontId="50" fillId="62" borderId="0">
      <alignment horizontal="center" wrapText="1"/>
    </xf>
    <xf numFmtId="168" fontId="28" fillId="0" borderId="0" applyFont="0" applyFill="0" applyBorder="0" applyAlignment="0" applyProtection="0"/>
    <xf numFmtId="0" fontId="51" fillId="0" borderId="11" applyNumberFormat="0" applyFill="0" applyAlignment="0" applyProtection="0"/>
    <xf numFmtId="0" fontId="52" fillId="0" borderId="27" applyNumberFormat="0" applyFill="0" applyAlignment="0" applyProtection="0"/>
    <xf numFmtId="0" fontId="53" fillId="0" borderId="12" applyNumberFormat="0" applyFill="0" applyAlignment="0" applyProtection="0"/>
    <xf numFmtId="0" fontId="53" fillId="0" borderId="0" applyNumberFormat="0" applyFill="0" applyBorder="0" applyAlignment="0" applyProtection="0"/>
    <xf numFmtId="0" fontId="32" fillId="50" borderId="28">
      <alignment wrapText="1"/>
    </xf>
    <xf numFmtId="0" fontId="32" fillId="50" borderId="15"/>
    <xf numFmtId="0" fontId="32" fillId="50" borderId="29"/>
    <xf numFmtId="0" fontId="32" fillId="50" borderId="30">
      <alignment horizontal="center" wrapText="1"/>
    </xf>
    <xf numFmtId="0" fontId="45" fillId="0" borderId="25" applyNumberFormat="0" applyFill="0" applyAlignment="0" applyProtection="0"/>
    <xf numFmtId="0" fontId="18" fillId="0" borderId="0" applyFont="0" applyFill="0" applyBorder="0" applyAlignment="0" applyProtection="0"/>
    <xf numFmtId="183" fontId="18" fillId="0" borderId="0" applyFont="0" applyFill="0" applyBorder="0" applyAlignment="0" applyProtection="0"/>
    <xf numFmtId="164"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5" fillId="63" borderId="0" applyNumberFormat="0" applyBorder="0" applyAlignment="0" applyProtection="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8" fillId="0" borderId="0"/>
    <xf numFmtId="0" fontId="20" fillId="0" borderId="0"/>
    <xf numFmtId="0" fontId="28" fillId="0" borderId="0"/>
    <xf numFmtId="0" fontId="28" fillId="0" borderId="0"/>
    <xf numFmtId="0" fontId="18" fillId="0" borderId="0"/>
    <xf numFmtId="0" fontId="28" fillId="0" borderId="0"/>
    <xf numFmtId="0" fontId="20" fillId="0" borderId="0"/>
    <xf numFmtId="0" fontId="28" fillId="0" borderId="0"/>
    <xf numFmtId="0" fontId="18" fillId="0" borderId="0" applyNumberFormat="0" applyFill="0" applyBorder="0" applyAlignment="0" applyProtection="0"/>
    <xf numFmtId="0" fontId="20" fillId="0" borderId="0"/>
    <xf numFmtId="0" fontId="18" fillId="0" borderId="0"/>
    <xf numFmtId="0" fontId="18" fillId="0" borderId="0"/>
    <xf numFmtId="0" fontId="18" fillId="0" borderId="0"/>
    <xf numFmtId="0" fontId="18" fillId="0" borderId="0"/>
    <xf numFmtId="0" fontId="27" fillId="0" borderId="0"/>
    <xf numFmtId="0" fontId="20" fillId="64" borderId="31" applyNumberFormat="0" applyFont="0" applyAlignment="0" applyProtection="0"/>
    <xf numFmtId="0" fontId="20" fillId="64" borderId="31" applyNumberFormat="0" applyFont="0" applyAlignment="0" applyProtection="0"/>
    <xf numFmtId="0" fontId="28" fillId="64" borderId="31" applyNumberFormat="0" applyFont="0" applyAlignment="0" applyProtection="0"/>
    <xf numFmtId="0" fontId="56" fillId="34" borderId="0" applyNumberFormat="0" applyBorder="0" applyAlignment="0" applyProtection="0"/>
    <xf numFmtId="9" fontId="18" fillId="0" borderId="0" applyFont="0" applyFill="0" applyBorder="0" applyAlignment="0" applyProtection="0"/>
    <xf numFmtId="9" fontId="18" fillId="0" borderId="0" applyNumberFormat="0" applyFont="0" applyFill="0" applyBorder="0" applyAlignment="0" applyProtection="0"/>
    <xf numFmtId="0" fontId="32" fillId="50" borderId="21"/>
    <xf numFmtId="0" fontId="39" fillId="50" borderId="0">
      <alignment horizontal="right"/>
    </xf>
    <xf numFmtId="0" fontId="57" fillId="62" borderId="0">
      <alignment horizontal="center"/>
    </xf>
    <xf numFmtId="0" fontId="58" fillId="61" borderId="21">
      <alignment horizontal="left" vertical="top" wrapText="1"/>
    </xf>
    <xf numFmtId="0" fontId="59" fillId="61" borderId="32">
      <alignment horizontal="left" vertical="top" wrapText="1"/>
    </xf>
    <xf numFmtId="0" fontId="58" fillId="61" borderId="33">
      <alignment horizontal="left" vertical="top" wrapText="1"/>
    </xf>
    <xf numFmtId="0" fontId="58" fillId="61" borderId="32">
      <alignment horizontal="left" vertical="top"/>
    </xf>
    <xf numFmtId="0" fontId="18" fillId="65" borderId="0" applyNumberFormat="0" applyFont="0" applyBorder="0" applyProtection="0">
      <alignment horizontal="left" vertical="center"/>
    </xf>
    <xf numFmtId="0" fontId="18" fillId="0" borderId="34" applyNumberFormat="0" applyFill="0" applyProtection="0">
      <alignment horizontal="left" vertical="center" wrapText="1" indent="1"/>
    </xf>
    <xf numFmtId="175" fontId="18" fillId="0" borderId="34"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175" fontId="18" fillId="0" borderId="0" applyFill="0" applyBorder="0" applyProtection="0">
      <alignment horizontal="right" vertical="center" wrapText="1"/>
    </xf>
    <xf numFmtId="176" fontId="18" fillId="0" borderId="0" applyFill="0" applyBorder="0" applyProtection="0">
      <alignment horizontal="right" vertical="center" wrapText="1"/>
    </xf>
    <xf numFmtId="0" fontId="18" fillId="0" borderId="35" applyNumberFormat="0" applyFill="0" applyProtection="0">
      <alignment horizontal="left" vertical="center" wrapText="1"/>
    </xf>
    <xf numFmtId="0" fontId="18" fillId="0" borderId="35" applyNumberFormat="0" applyFill="0" applyProtection="0">
      <alignment horizontal="left" vertical="center" wrapText="1" indent="1"/>
    </xf>
    <xf numFmtId="175" fontId="18" fillId="0" borderId="35"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60" fillId="0" borderId="0" applyNumberFormat="0" applyFill="0" applyBorder="0" applyProtection="0">
      <alignment horizontal="left" vertical="center" wrapText="1"/>
    </xf>
    <xf numFmtId="0" fontId="60" fillId="0" borderId="0" applyNumberFormat="0" applyFill="0" applyBorder="0" applyProtection="0">
      <alignment horizontal="left" vertical="center" wrapText="1"/>
    </xf>
    <xf numFmtId="0" fontId="61" fillId="0" borderId="0" applyNumberFormat="0" applyFill="0" applyBorder="0" applyProtection="0">
      <alignment vertical="center" wrapText="1"/>
    </xf>
    <xf numFmtId="0" fontId="18" fillId="0" borderId="36" applyNumberFormat="0" applyFont="0" applyFill="0" applyProtection="0">
      <alignment horizontal="center" vertical="center" wrapText="1"/>
    </xf>
    <xf numFmtId="0" fontId="60" fillId="0" borderId="36" applyNumberFormat="0" applyFill="0" applyProtection="0">
      <alignment horizontal="center" vertical="center" wrapText="1"/>
    </xf>
    <xf numFmtId="0" fontId="60" fillId="0" borderId="36" applyNumberFormat="0" applyFill="0" applyProtection="0">
      <alignment horizontal="center" vertical="center" wrapText="1"/>
    </xf>
    <xf numFmtId="0" fontId="18" fillId="0" borderId="34" applyNumberFormat="0" applyFill="0" applyProtection="0">
      <alignment horizontal="left" vertical="center" wrapText="1"/>
    </xf>
    <xf numFmtId="0" fontId="28" fillId="0" borderId="0"/>
    <xf numFmtId="0" fontId="62" fillId="0" borderId="0"/>
    <xf numFmtId="0" fontId="18" fillId="0" borderId="0"/>
    <xf numFmtId="0" fontId="18" fillId="0" borderId="0">
      <alignment horizontal="left" wrapText="1"/>
    </xf>
    <xf numFmtId="0" fontId="18" fillId="0" borderId="0">
      <alignment vertical="top"/>
    </xf>
    <xf numFmtId="0" fontId="63" fillId="0" borderId="37"/>
    <xf numFmtId="0" fontId="64" fillId="0" borderId="0"/>
    <xf numFmtId="0" fontId="65" fillId="0" borderId="0">
      <alignment horizontal="left" vertical="top"/>
    </xf>
    <xf numFmtId="0" fontId="38" fillId="50" borderId="0">
      <alignment horizontal="center"/>
    </xf>
    <xf numFmtId="0" fontId="66" fillId="0" borderId="0" applyNumberFormat="0" applyFill="0" applyBorder="0" applyAlignment="0" applyProtection="0"/>
    <xf numFmtId="0" fontId="67" fillId="0" borderId="0" applyNumberFormat="0" applyFill="0" applyBorder="0" applyAlignment="0" applyProtection="0"/>
    <xf numFmtId="0" fontId="68" fillId="0" borderId="0">
      <alignment vertical="top"/>
    </xf>
    <xf numFmtId="0" fontId="69" fillId="50" borderId="0"/>
    <xf numFmtId="0" fontId="70" fillId="0" borderId="0" applyNumberFormat="0" applyFill="0" applyBorder="0" applyAlignment="0" applyProtection="0"/>
    <xf numFmtId="0" fontId="71" fillId="0" borderId="11" applyNumberFormat="0" applyFill="0" applyAlignment="0" applyProtection="0"/>
    <xf numFmtId="0" fontId="72" fillId="0" borderId="27" applyNumberFormat="0" applyFill="0" applyAlignment="0" applyProtection="0"/>
    <xf numFmtId="0" fontId="73" fillId="0" borderId="12" applyNumberFormat="0" applyFill="0" applyAlignment="0" applyProtection="0"/>
    <xf numFmtId="0" fontId="73" fillId="0" borderId="0" applyNumberFormat="0" applyFill="0" applyBorder="0" applyAlignment="0" applyProtection="0"/>
    <xf numFmtId="0" fontId="70" fillId="0" borderId="0" applyNumberFormat="0" applyFill="0" applyBorder="0" applyAlignment="0" applyProtection="0"/>
    <xf numFmtId="0" fontId="74" fillId="0" borderId="13" applyNumberFormat="0" applyFill="0" applyAlignment="0" applyProtection="0"/>
    <xf numFmtId="0" fontId="75" fillId="0" borderId="13" applyNumberFormat="0" applyFill="0" applyAlignment="0" applyProtection="0"/>
    <xf numFmtId="0" fontId="76" fillId="46" borderId="38" applyNumberFormat="0" applyAlignment="0" applyProtection="0"/>
    <xf numFmtId="0" fontId="77" fillId="34" borderId="0" applyNumberFormat="0" applyBorder="0" applyAlignment="0" applyProtection="0"/>
    <xf numFmtId="0" fontId="78" fillId="35" borderId="0" applyNumberFormat="0" applyBorder="0" applyAlignment="0" applyProtection="0"/>
    <xf numFmtId="0" fontId="43" fillId="0" borderId="0" applyNumberFormat="0" applyFill="0" applyBorder="0" applyAlignment="0" applyProtection="0"/>
    <xf numFmtId="0" fontId="79" fillId="0" borderId="0" applyNumberForma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alignment vertical="top"/>
      <protection locked="0"/>
    </xf>
    <xf numFmtId="0" fontId="84" fillId="0" borderId="0" applyNumberFormat="0" applyFill="0" applyBorder="0" applyAlignment="0" applyProtection="0"/>
    <xf numFmtId="165" fontId="27" fillId="49" borderId="45">
      <alignment horizontal="center" vertical="center"/>
    </xf>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2" fontId="18" fillId="0" borderId="0" applyFont="0" applyFill="0" applyBorder="0" applyAlignment="0" applyProtection="0"/>
    <xf numFmtId="0" fontId="120" fillId="0" borderId="0" applyNumberFormat="0" applyFill="0" applyBorder="0" applyAlignment="0" applyProtection="0"/>
    <xf numFmtId="0" fontId="1" fillId="0" borderId="0"/>
  </cellStyleXfs>
  <cellXfs count="425">
    <xf numFmtId="0" fontId="0" fillId="0" borderId="0" xfId="0"/>
    <xf numFmtId="0" fontId="0" fillId="48" borderId="0" xfId="0" applyFill="1"/>
    <xf numFmtId="0" fontId="4" fillId="48" borderId="0" xfId="3" applyFill="1" applyBorder="1"/>
    <xf numFmtId="0" fontId="0" fillId="48" borderId="0" xfId="0" applyFill="1" applyAlignment="1">
      <alignment wrapText="1"/>
    </xf>
    <xf numFmtId="0" fontId="13" fillId="48" borderId="0" xfId="20" applyFont="1" applyFill="1" applyBorder="1"/>
    <xf numFmtId="0" fontId="19" fillId="48" borderId="0" xfId="18" applyFont="1" applyFill="1" applyBorder="1"/>
    <xf numFmtId="0" fontId="1" fillId="48" borderId="0" xfId="19" applyFill="1" applyBorder="1"/>
    <xf numFmtId="0" fontId="82" fillId="48" borderId="0" xfId="34" applyFont="1" applyFill="1" applyBorder="1" applyAlignment="1">
      <alignment horizontal="center" vertical="center"/>
    </xf>
    <xf numFmtId="0" fontId="13" fillId="48" borderId="0" xfId="17" applyFont="1" applyFill="1" applyBorder="1"/>
    <xf numFmtId="0" fontId="0" fillId="48" borderId="0" xfId="0" applyFill="1" applyAlignment="1">
      <alignment textRotation="90"/>
    </xf>
    <xf numFmtId="0" fontId="13" fillId="48" borderId="0" xfId="32" applyFont="1" applyFill="1" applyBorder="1"/>
    <xf numFmtId="0" fontId="26" fillId="48" borderId="0" xfId="0" applyFont="1" applyFill="1"/>
    <xf numFmtId="0" fontId="83" fillId="48" borderId="0" xfId="0" applyFont="1" applyFill="1"/>
    <xf numFmtId="0" fontId="85" fillId="48" borderId="0" xfId="0" applyFont="1" applyFill="1"/>
    <xf numFmtId="0" fontId="95" fillId="48" borderId="0" xfId="0" applyFont="1" applyFill="1" applyAlignment="1">
      <alignment vertical="center" wrapText="1"/>
    </xf>
    <xf numFmtId="0" fontId="49" fillId="48" borderId="0" xfId="0" applyFont="1" applyFill="1" applyAlignment="1">
      <alignment horizontal="center" vertical="center" wrapText="1"/>
    </xf>
    <xf numFmtId="0" fontId="96" fillId="0" borderId="0" xfId="0" applyFont="1"/>
    <xf numFmtId="0" fontId="97" fillId="0" borderId="0" xfId="286" applyFont="1" applyAlignment="1" applyProtection="1"/>
    <xf numFmtId="0" fontId="93" fillId="47" borderId="29" xfId="0" applyFont="1" applyFill="1" applyBorder="1" applyAlignment="1">
      <alignment vertical="center" wrapText="1"/>
    </xf>
    <xf numFmtId="165" fontId="27" fillId="49" borderId="18" xfId="0" applyNumberFormat="1" applyFont="1" applyFill="1" applyBorder="1" applyAlignment="1">
      <alignment horizontal="center" vertical="center"/>
    </xf>
    <xf numFmtId="165" fontId="27" fillId="49" borderId="44" xfId="0" applyNumberFormat="1" applyFont="1" applyFill="1" applyBorder="1" applyAlignment="1">
      <alignment horizontal="center" vertical="center"/>
    </xf>
    <xf numFmtId="0" fontId="93" fillId="47" borderId="0" xfId="0" applyFont="1" applyFill="1" applyAlignment="1">
      <alignment horizontal="center" wrapText="1"/>
    </xf>
    <xf numFmtId="0" fontId="90" fillId="47" borderId="0" xfId="34" applyFont="1" applyFill="1" applyBorder="1" applyAlignment="1">
      <alignment horizontal="center" vertical="center"/>
    </xf>
    <xf numFmtId="0" fontId="90" fillId="47" borderId="0" xfId="34" applyFont="1" applyFill="1" applyBorder="1" applyAlignment="1">
      <alignment horizontal="center" vertical="center" wrapText="1"/>
    </xf>
    <xf numFmtId="166" fontId="90" fillId="47" borderId="0" xfId="74" applyNumberFormat="1" applyFont="1" applyFill="1" applyBorder="1" applyAlignment="1">
      <alignment horizontal="center" vertical="center" wrapText="1"/>
    </xf>
    <xf numFmtId="0" fontId="90" fillId="47" borderId="0" xfId="34" applyFont="1" applyFill="1" applyBorder="1" applyAlignment="1">
      <alignment horizontal="center" vertical="center" textRotation="90" wrapText="1"/>
    </xf>
    <xf numFmtId="10" fontId="90" fillId="47" borderId="0" xfId="73" applyNumberFormat="1" applyFont="1" applyFill="1" applyBorder="1" applyAlignment="1">
      <alignment horizontal="center" vertical="center" wrapText="1"/>
    </xf>
    <xf numFmtId="9" fontId="90" fillId="47" borderId="0" xfId="73" applyFont="1" applyFill="1" applyBorder="1" applyAlignment="1">
      <alignment horizontal="center" vertical="center" wrapText="1"/>
    </xf>
    <xf numFmtId="2" fontId="90" fillId="47" borderId="0" xfId="73" applyNumberFormat="1" applyFont="1" applyFill="1" applyBorder="1" applyAlignment="1">
      <alignment horizontal="center" vertical="center" wrapText="1"/>
    </xf>
    <xf numFmtId="0" fontId="90" fillId="47" borderId="0" xfId="0" applyFont="1" applyFill="1"/>
    <xf numFmtId="0" fontId="90" fillId="47" borderId="0" xfId="0" applyFont="1" applyFill="1" applyAlignment="1">
      <alignment horizontal="center" vertical="center"/>
    </xf>
    <xf numFmtId="9" fontId="90" fillId="47" borderId="0" xfId="73" applyFont="1" applyFill="1" applyAlignment="1">
      <alignment horizontal="center" vertical="center"/>
    </xf>
    <xf numFmtId="1" fontId="90" fillId="47" borderId="0" xfId="31" applyNumberFormat="1" applyFont="1" applyFill="1" applyBorder="1" applyAlignment="1">
      <alignment horizontal="center" vertical="center" wrapText="1"/>
    </xf>
    <xf numFmtId="165" fontId="90" fillId="47" borderId="0" xfId="31" applyNumberFormat="1" applyFont="1" applyFill="1" applyBorder="1" applyAlignment="1">
      <alignment horizontal="center" vertical="center" wrapText="1"/>
    </xf>
    <xf numFmtId="0" fontId="103" fillId="47" borderId="0" xfId="32" applyFont="1" applyFill="1" applyBorder="1" applyAlignment="1">
      <alignment horizontal="center" vertical="center" wrapText="1"/>
    </xf>
    <xf numFmtId="165" fontId="104" fillId="47" borderId="0" xfId="31" applyNumberFormat="1" applyFont="1" applyFill="1" applyBorder="1" applyAlignment="1">
      <alignment horizontal="center" vertical="center" wrapText="1"/>
    </xf>
    <xf numFmtId="0" fontId="90" fillId="47" borderId="0" xfId="31" applyFont="1" applyFill="1" applyBorder="1" applyAlignment="1">
      <alignment horizontal="center" vertical="center" wrapText="1"/>
    </xf>
    <xf numFmtId="0" fontId="87" fillId="0" borderId="0" xfId="0" applyFont="1"/>
    <xf numFmtId="0" fontId="88" fillId="0" borderId="0" xfId="0" applyFont="1" applyAlignment="1">
      <alignment horizontal="center" vertical="center" wrapText="1"/>
    </xf>
    <xf numFmtId="0" fontId="98" fillId="0" borderId="42" xfId="0" applyFont="1" applyBorder="1" applyAlignment="1">
      <alignment horizontal="center"/>
    </xf>
    <xf numFmtId="0" fontId="89" fillId="0" borderId="0" xfId="286" applyFont="1" applyAlignment="1" applyProtection="1">
      <alignment horizontal="left" indent="1"/>
    </xf>
    <xf numFmtId="0" fontId="96" fillId="0" borderId="0" xfId="0" applyFont="1" applyAlignment="1">
      <alignment horizontal="left" indent="1"/>
    </xf>
    <xf numFmtId="0" fontId="87" fillId="0" borderId="0" xfId="0" applyFont="1" applyAlignment="1">
      <alignment horizontal="left" indent="1"/>
    </xf>
    <xf numFmtId="0" fontId="88" fillId="0" borderId="0" xfId="0" applyFont="1" applyAlignment="1">
      <alignment horizontal="left" indent="1"/>
    </xf>
    <xf numFmtId="0" fontId="88" fillId="0" borderId="0" xfId="0" applyFont="1" applyAlignment="1">
      <alignment horizontal="left" vertical="center" indent="1"/>
    </xf>
    <xf numFmtId="0" fontId="92" fillId="0" borderId="30" xfId="0" applyFont="1" applyBorder="1" applyAlignment="1">
      <alignment horizontal="left" vertical="top" wrapText="1" indent="1"/>
    </xf>
    <xf numFmtId="0" fontId="92" fillId="0" borderId="21" xfId="0" applyFont="1" applyBorder="1" applyAlignment="1">
      <alignment horizontal="left" vertical="top" wrapText="1" indent="1"/>
    </xf>
    <xf numFmtId="0" fontId="87" fillId="0" borderId="0" xfId="0" applyFont="1" applyAlignment="1">
      <alignment horizontal="center" textRotation="90" wrapText="1"/>
    </xf>
    <xf numFmtId="165" fontId="1" fillId="22" borderId="10" xfId="30" applyNumberFormat="1" applyBorder="1" applyAlignment="1">
      <alignment horizontal="center" vertical="center"/>
    </xf>
    <xf numFmtId="0" fontId="106" fillId="48" borderId="0" xfId="3" applyFont="1" applyFill="1" applyBorder="1" applyAlignment="1">
      <alignment horizontal="center" textRotation="90" wrapText="1"/>
    </xf>
    <xf numFmtId="165" fontId="27" fillId="49" borderId="47" xfId="0" applyNumberFormat="1" applyFont="1" applyFill="1" applyBorder="1" applyAlignment="1">
      <alignment horizontal="center" vertical="center"/>
    </xf>
    <xf numFmtId="0" fontId="86" fillId="48" borderId="0" xfId="0" applyFont="1" applyFill="1" applyAlignment="1">
      <alignment horizontal="center" vertical="center"/>
    </xf>
    <xf numFmtId="0" fontId="86" fillId="48" borderId="0" xfId="0" applyFont="1" applyFill="1" applyAlignment="1">
      <alignment horizontal="center"/>
    </xf>
    <xf numFmtId="49" fontId="86" fillId="0" borderId="0" xfId="0" applyNumberFormat="1" applyFont="1" applyAlignment="1">
      <alignment horizontal="center"/>
    </xf>
    <xf numFmtId="0" fontId="0" fillId="0" borderId="0" xfId="0" applyAlignment="1">
      <alignment textRotation="90"/>
    </xf>
    <xf numFmtId="0" fontId="0" fillId="0" borderId="0" xfId="0" applyAlignment="1">
      <alignment horizontal="center"/>
    </xf>
    <xf numFmtId="2" fontId="0" fillId="0" borderId="0" xfId="0" applyNumberFormat="1"/>
    <xf numFmtId="9" fontId="0" fillId="0" borderId="0" xfId="73" applyFont="1"/>
    <xf numFmtId="165" fontId="0" fillId="0" borderId="0" xfId="0" applyNumberFormat="1"/>
    <xf numFmtId="0" fontId="86" fillId="0" borderId="0" xfId="0" applyFont="1" applyAlignment="1">
      <alignment horizontal="center"/>
    </xf>
    <xf numFmtId="0" fontId="108" fillId="48" borderId="0" xfId="0" applyFont="1" applyFill="1" applyAlignment="1">
      <alignment horizontal="center" vertical="center" wrapText="1"/>
    </xf>
    <xf numFmtId="1" fontId="109" fillId="0" borderId="0" xfId="0" applyNumberFormat="1" applyFont="1" applyAlignment="1">
      <alignment horizontal="right"/>
    </xf>
    <xf numFmtId="2" fontId="109" fillId="0" borderId="0" xfId="0" applyNumberFormat="1" applyFont="1" applyAlignment="1">
      <alignment horizontal="right"/>
    </xf>
    <xf numFmtId="0" fontId="109" fillId="48" borderId="0" xfId="0" applyFont="1" applyFill="1"/>
    <xf numFmtId="0" fontId="109" fillId="0" borderId="0" xfId="0" applyFont="1"/>
    <xf numFmtId="0" fontId="90" fillId="47" borderId="0" xfId="34" applyFont="1" applyFill="1" applyBorder="1" applyAlignment="1">
      <alignment horizontal="left" vertical="center" wrapText="1"/>
    </xf>
    <xf numFmtId="0" fontId="0" fillId="48" borderId="0" xfId="0" applyFill="1" applyAlignment="1">
      <alignment horizontal="left"/>
    </xf>
    <xf numFmtId="0" fontId="107" fillId="0" borderId="0" xfId="0" applyFont="1" applyAlignment="1">
      <alignment horizontal="center" textRotation="90" wrapText="1"/>
    </xf>
    <xf numFmtId="179" fontId="90" fillId="47" borderId="0" xfId="31" applyNumberFormat="1" applyFont="1" applyFill="1" applyBorder="1" applyAlignment="1">
      <alignment horizontal="center" vertical="center" wrapText="1"/>
    </xf>
    <xf numFmtId="180" fontId="87" fillId="66" borderId="10" xfId="31" applyNumberFormat="1" applyFont="1" applyFill="1" applyBorder="1" applyAlignment="1">
      <alignment horizontal="center" vertical="center"/>
    </xf>
    <xf numFmtId="0" fontId="0" fillId="48" borderId="0" xfId="0" applyFill="1" applyAlignment="1">
      <alignment horizontal="center"/>
    </xf>
    <xf numFmtId="9" fontId="0" fillId="48" borderId="0" xfId="0" applyNumberFormat="1" applyFill="1" applyAlignment="1">
      <alignment horizontal="center"/>
    </xf>
    <xf numFmtId="0" fontId="110" fillId="48" borderId="0" xfId="20" applyFont="1" applyFill="1" applyBorder="1"/>
    <xf numFmtId="10" fontId="110" fillId="48" borderId="0" xfId="20" applyNumberFormat="1" applyFont="1" applyFill="1" applyBorder="1"/>
    <xf numFmtId="0" fontId="110" fillId="48" borderId="0" xfId="32" applyFont="1" applyFill="1" applyBorder="1"/>
    <xf numFmtId="0" fontId="0" fillId="0" borderId="0" xfId="0" applyAlignment="1">
      <alignment horizontal="center" textRotation="90" wrapText="1"/>
    </xf>
    <xf numFmtId="0" fontId="109" fillId="48" borderId="0" xfId="0" applyFont="1" applyFill="1" applyAlignment="1">
      <alignment horizontal="center"/>
    </xf>
    <xf numFmtId="0" fontId="13" fillId="48" borderId="0" xfId="20" applyFont="1" applyFill="1" applyBorder="1" applyAlignment="1">
      <alignment horizontal="center"/>
    </xf>
    <xf numFmtId="2" fontId="109" fillId="0" borderId="0" xfId="73" applyNumberFormat="1" applyFont="1" applyFill="1" applyAlignment="1">
      <alignment horizontal="right"/>
    </xf>
    <xf numFmtId="179" fontId="109" fillId="0" borderId="0" xfId="0" applyNumberFormat="1" applyFont="1" applyAlignment="1">
      <alignment horizontal="right"/>
    </xf>
    <xf numFmtId="0" fontId="109" fillId="0" borderId="0" xfId="0" applyFont="1" applyAlignment="1">
      <alignment horizontal="center"/>
    </xf>
    <xf numFmtId="1" fontId="109" fillId="0" borderId="0" xfId="0" applyNumberFormat="1" applyFont="1"/>
    <xf numFmtId="3" fontId="109" fillId="0" borderId="0" xfId="0" applyNumberFormat="1" applyFont="1"/>
    <xf numFmtId="0" fontId="88" fillId="48" borderId="0" xfId="0" applyFont="1" applyFill="1" applyAlignment="1">
      <alignment horizontal="center"/>
    </xf>
    <xf numFmtId="165" fontId="105" fillId="48" borderId="0" xfId="0" applyNumberFormat="1" applyFont="1" applyFill="1" applyAlignment="1">
      <alignment horizontal="center"/>
    </xf>
    <xf numFmtId="0" fontId="87" fillId="48" borderId="0" xfId="0" applyFont="1" applyFill="1" applyAlignment="1">
      <alignment horizontal="center"/>
    </xf>
    <xf numFmtId="9" fontId="87" fillId="48" borderId="0" xfId="73" applyFont="1" applyFill="1" applyBorder="1"/>
    <xf numFmtId="2" fontId="87" fillId="48" borderId="0" xfId="0" applyNumberFormat="1" applyFont="1" applyFill="1"/>
    <xf numFmtId="165" fontId="27" fillId="49" borderId="52" xfId="0" applyNumberFormat="1" applyFont="1" applyFill="1" applyBorder="1" applyAlignment="1">
      <alignment horizontal="center" vertical="center"/>
    </xf>
    <xf numFmtId="165" fontId="27" fillId="49" borderId="56" xfId="0" applyNumberFormat="1" applyFont="1" applyFill="1" applyBorder="1" applyAlignment="1">
      <alignment horizontal="center" vertical="center"/>
    </xf>
    <xf numFmtId="165" fontId="27" fillId="49" borderId="57" xfId="0" applyNumberFormat="1" applyFont="1" applyFill="1" applyBorder="1" applyAlignment="1">
      <alignment horizontal="center" vertical="center"/>
    </xf>
    <xf numFmtId="0" fontId="88" fillId="48" borderId="58" xfId="0" applyFont="1" applyFill="1" applyBorder="1" applyAlignment="1">
      <alignment horizontal="center"/>
    </xf>
    <xf numFmtId="165" fontId="105" fillId="48" borderId="58" xfId="0" applyNumberFormat="1" applyFont="1" applyFill="1" applyBorder="1" applyAlignment="1">
      <alignment horizontal="center"/>
    </xf>
    <xf numFmtId="0" fontId="87" fillId="48" borderId="58" xfId="0" applyFont="1" applyFill="1" applyBorder="1" applyAlignment="1">
      <alignment horizontal="center"/>
    </xf>
    <xf numFmtId="9" fontId="87" fillId="48" borderId="58" xfId="73" applyFont="1" applyFill="1" applyBorder="1"/>
    <xf numFmtId="2" fontId="87" fillId="48" borderId="58" xfId="0" applyNumberFormat="1" applyFont="1" applyFill="1" applyBorder="1"/>
    <xf numFmtId="165" fontId="0" fillId="48" borderId="0" xfId="0" applyNumberFormat="1" applyFill="1" applyAlignment="1">
      <alignment horizontal="center"/>
    </xf>
    <xf numFmtId="180" fontId="87" fillId="66" borderId="61" xfId="31" applyNumberFormat="1" applyFont="1" applyFill="1" applyBorder="1" applyAlignment="1">
      <alignment horizontal="center" vertical="center"/>
    </xf>
    <xf numFmtId="165" fontId="1" fillId="22" borderId="61" xfId="30" applyNumberFormat="1" applyBorder="1" applyAlignment="1">
      <alignment horizontal="center" vertical="center"/>
    </xf>
    <xf numFmtId="180" fontId="87" fillId="66" borderId="63" xfId="31" applyNumberFormat="1" applyFont="1" applyFill="1" applyBorder="1" applyAlignment="1">
      <alignment horizontal="center" vertical="center"/>
    </xf>
    <xf numFmtId="165" fontId="1" fillId="22" borderId="63" xfId="30" applyNumberFormat="1" applyBorder="1" applyAlignment="1">
      <alignment horizontal="center" vertical="center"/>
    </xf>
    <xf numFmtId="0" fontId="90" fillId="47" borderId="0" xfId="0" applyFont="1" applyFill="1" applyAlignment="1">
      <alignment vertical="center"/>
    </xf>
    <xf numFmtId="0" fontId="90" fillId="47" borderId="0" xfId="34" applyFont="1" applyFill="1" applyBorder="1" applyAlignment="1">
      <alignment wrapText="1"/>
    </xf>
    <xf numFmtId="1" fontId="109" fillId="0" borderId="58" xfId="0" applyNumberFormat="1" applyFont="1" applyBorder="1" applyAlignment="1">
      <alignment horizontal="right"/>
    </xf>
    <xf numFmtId="2" fontId="109" fillId="0" borderId="58" xfId="0" applyNumberFormat="1" applyFont="1" applyBorder="1" applyAlignment="1">
      <alignment horizontal="right"/>
    </xf>
    <xf numFmtId="2" fontId="109" fillId="0" borderId="58" xfId="73" applyNumberFormat="1" applyFont="1" applyFill="1" applyBorder="1" applyAlignment="1">
      <alignment horizontal="right"/>
    </xf>
    <xf numFmtId="179" fontId="109" fillId="0" borderId="58" xfId="0" applyNumberFormat="1" applyFont="1" applyBorder="1" applyAlignment="1">
      <alignment horizontal="right"/>
    </xf>
    <xf numFmtId="0" fontId="109" fillId="0" borderId="58" xfId="0" applyFont="1" applyBorder="1"/>
    <xf numFmtId="1" fontId="109" fillId="0" borderId="58" xfId="0" applyNumberFormat="1" applyFont="1" applyBorder="1"/>
    <xf numFmtId="1" fontId="109" fillId="0" borderId="60" xfId="0" applyNumberFormat="1" applyFont="1" applyBorder="1" applyAlignment="1">
      <alignment horizontal="right"/>
    </xf>
    <xf numFmtId="2" fontId="109" fillId="0" borderId="60" xfId="0" applyNumberFormat="1" applyFont="1" applyBorder="1" applyAlignment="1">
      <alignment horizontal="right"/>
    </xf>
    <xf numFmtId="179" fontId="109" fillId="0" borderId="60" xfId="0" applyNumberFormat="1" applyFont="1" applyBorder="1" applyAlignment="1">
      <alignment horizontal="right"/>
    </xf>
    <xf numFmtId="0" fontId="109" fillId="0" borderId="60" xfId="0" applyFont="1" applyBorder="1"/>
    <xf numFmtId="1" fontId="109" fillId="0" borderId="60" xfId="0" applyNumberFormat="1" applyFont="1" applyBorder="1"/>
    <xf numFmtId="0" fontId="101" fillId="48" borderId="0" xfId="3" applyFont="1" applyFill="1" applyBorder="1" applyAlignment="1">
      <alignment horizontal="center"/>
    </xf>
    <xf numFmtId="0" fontId="107" fillId="47" borderId="21" xfId="0" applyFont="1" applyFill="1" applyBorder="1" applyAlignment="1">
      <alignment horizontal="center" vertical="top" wrapText="1"/>
    </xf>
    <xf numFmtId="2" fontId="109" fillId="0" borderId="58" xfId="0" applyNumberFormat="1" applyFont="1" applyBorder="1"/>
    <xf numFmtId="2" fontId="109" fillId="0" borderId="0" xfId="0" applyNumberFormat="1" applyFont="1"/>
    <xf numFmtId="2" fontId="109" fillId="0" borderId="60" xfId="0" applyNumberFormat="1" applyFont="1" applyBorder="1"/>
    <xf numFmtId="179" fontId="109" fillId="0" borderId="58" xfId="0" applyNumberFormat="1" applyFont="1" applyBorder="1"/>
    <xf numFmtId="179" fontId="109" fillId="0" borderId="0" xfId="0" applyNumberFormat="1" applyFont="1"/>
    <xf numFmtId="179" fontId="109" fillId="0" borderId="60" xfId="0" applyNumberFormat="1" applyFont="1" applyBorder="1"/>
    <xf numFmtId="165" fontId="109" fillId="0" borderId="58" xfId="0" applyNumberFormat="1" applyFont="1" applyBorder="1"/>
    <xf numFmtId="165" fontId="109" fillId="0" borderId="0" xfId="0" applyNumberFormat="1" applyFont="1"/>
    <xf numFmtId="165" fontId="109" fillId="0" borderId="60" xfId="0" applyNumberFormat="1" applyFont="1" applyBorder="1"/>
    <xf numFmtId="2" fontId="109" fillId="0" borderId="0" xfId="73" applyNumberFormat="1" applyFont="1" applyFill="1" applyBorder="1" applyAlignment="1">
      <alignment horizontal="right"/>
    </xf>
    <xf numFmtId="0" fontId="0" fillId="67" borderId="0" xfId="0" applyFill="1"/>
    <xf numFmtId="0" fontId="108" fillId="0" borderId="0" xfId="0" applyFont="1" applyAlignment="1">
      <alignment horizontal="center" vertical="center" wrapText="1"/>
    </xf>
    <xf numFmtId="0" fontId="90" fillId="67" borderId="0" xfId="31" applyFont="1" applyFill="1" applyBorder="1" applyAlignment="1">
      <alignment horizontal="center" vertical="center" wrapText="1"/>
    </xf>
    <xf numFmtId="2" fontId="109" fillId="0" borderId="60" xfId="73" applyNumberFormat="1" applyFont="1" applyFill="1" applyBorder="1" applyAlignment="1">
      <alignment horizontal="right"/>
    </xf>
    <xf numFmtId="181" fontId="0" fillId="48" borderId="0" xfId="0" applyNumberFormat="1" applyFill="1"/>
    <xf numFmtId="165" fontId="27" fillId="49" borderId="72" xfId="0" applyNumberFormat="1" applyFont="1" applyFill="1" applyBorder="1" applyAlignment="1">
      <alignment horizontal="center" vertical="center"/>
    </xf>
    <xf numFmtId="165" fontId="27" fillId="49" borderId="73" xfId="0" applyNumberFormat="1" applyFont="1" applyFill="1" applyBorder="1" applyAlignment="1">
      <alignment horizontal="center" vertical="center"/>
    </xf>
    <xf numFmtId="165" fontId="27" fillId="49" borderId="75" xfId="0" applyNumberFormat="1" applyFont="1" applyFill="1" applyBorder="1" applyAlignment="1">
      <alignment horizontal="center" vertical="center"/>
    </xf>
    <xf numFmtId="0" fontId="88" fillId="48" borderId="60" xfId="0" applyFont="1" applyFill="1" applyBorder="1" applyAlignment="1">
      <alignment horizontal="center"/>
    </xf>
    <xf numFmtId="165" fontId="105" fillId="48" borderId="60" xfId="0" applyNumberFormat="1" applyFont="1" applyFill="1" applyBorder="1" applyAlignment="1">
      <alignment horizontal="center"/>
    </xf>
    <xf numFmtId="0" fontId="87" fillId="48" borderId="60" xfId="0" applyFont="1" applyFill="1" applyBorder="1" applyAlignment="1">
      <alignment horizontal="center"/>
    </xf>
    <xf numFmtId="9" fontId="87" fillId="48" borderId="60" xfId="73" applyFont="1" applyFill="1" applyBorder="1"/>
    <xf numFmtId="2" fontId="87" fillId="48" borderId="60" xfId="0" applyNumberFormat="1" applyFont="1" applyFill="1" applyBorder="1"/>
    <xf numFmtId="0" fontId="18" fillId="69" borderId="21" xfId="0" applyFont="1" applyFill="1" applyBorder="1" applyAlignment="1">
      <alignment horizontal="center" vertical="top" wrapText="1"/>
    </xf>
    <xf numFmtId="0" fontId="18" fillId="70" borderId="21" xfId="0" applyFont="1" applyFill="1" applyBorder="1" applyAlignment="1">
      <alignment horizontal="center" vertical="top" wrapText="1"/>
    </xf>
    <xf numFmtId="0" fontId="18" fillId="71" borderId="21" xfId="0" applyFont="1" applyFill="1" applyBorder="1" applyAlignment="1">
      <alignment horizontal="center" vertical="top" wrapText="1"/>
    </xf>
    <xf numFmtId="0" fontId="87" fillId="68" borderId="0" xfId="0" applyFont="1" applyFill="1" applyAlignment="1">
      <alignment horizontal="center"/>
    </xf>
    <xf numFmtId="0" fontId="92" fillId="69" borderId="30" xfId="0" applyFont="1" applyFill="1" applyBorder="1" applyAlignment="1">
      <alignment horizontal="left" vertical="top" wrapText="1" indent="1"/>
    </xf>
    <xf numFmtId="0" fontId="92" fillId="69" borderId="21" xfId="0" applyFont="1" applyFill="1" applyBorder="1" applyAlignment="1">
      <alignment horizontal="left" vertical="top" wrapText="1" indent="1"/>
    </xf>
    <xf numFmtId="0" fontId="92" fillId="70" borderId="21" xfId="0" applyFont="1" applyFill="1" applyBorder="1" applyAlignment="1">
      <alignment horizontal="left" vertical="top" wrapText="1" indent="1"/>
    </xf>
    <xf numFmtId="0" fontId="92" fillId="71" borderId="21" xfId="0" applyFont="1" applyFill="1" applyBorder="1" applyAlignment="1">
      <alignment horizontal="left" vertical="top" wrapText="1" indent="1"/>
    </xf>
    <xf numFmtId="0" fontId="18" fillId="47" borderId="21" xfId="0" applyFont="1" applyFill="1" applyBorder="1"/>
    <xf numFmtId="3" fontId="109" fillId="0" borderId="58" xfId="0" applyNumberFormat="1" applyFont="1" applyBorder="1"/>
    <xf numFmtId="3" fontId="109" fillId="0" borderId="60" xfId="0" applyNumberFormat="1" applyFont="1" applyBorder="1"/>
    <xf numFmtId="184" fontId="109" fillId="0" borderId="58" xfId="0" applyNumberFormat="1" applyFont="1" applyBorder="1"/>
    <xf numFmtId="184" fontId="109" fillId="0" borderId="0" xfId="0" applyNumberFormat="1" applyFont="1"/>
    <xf numFmtId="184" fontId="109" fillId="0" borderId="60" xfId="0" applyNumberFormat="1" applyFont="1" applyBorder="1"/>
    <xf numFmtId="185" fontId="109" fillId="0" borderId="58" xfId="0" applyNumberFormat="1" applyFont="1" applyBorder="1"/>
    <xf numFmtId="185" fontId="109" fillId="0" borderId="0" xfId="0" applyNumberFormat="1" applyFont="1"/>
    <xf numFmtId="185" fontId="109" fillId="0" borderId="60" xfId="0" applyNumberFormat="1" applyFont="1" applyBorder="1"/>
    <xf numFmtId="4" fontId="109" fillId="0" borderId="58" xfId="0" applyNumberFormat="1" applyFont="1" applyBorder="1"/>
    <xf numFmtId="4" fontId="109" fillId="0" borderId="0" xfId="0" applyNumberFormat="1" applyFont="1"/>
    <xf numFmtId="4" fontId="109" fillId="0" borderId="60" xfId="0" applyNumberFormat="1" applyFont="1" applyBorder="1"/>
    <xf numFmtId="0" fontId="90" fillId="67" borderId="0" xfId="0" applyFont="1" applyFill="1" applyAlignment="1">
      <alignment horizontal="center" vertical="center"/>
    </xf>
    <xf numFmtId="0" fontId="18" fillId="69" borderId="79" xfId="0" applyFont="1" applyFill="1" applyBorder="1" applyAlignment="1">
      <alignment horizontal="center" vertical="center" wrapText="1"/>
    </xf>
    <xf numFmtId="0" fontId="18" fillId="70" borderId="79" xfId="0" applyFont="1" applyFill="1" applyBorder="1" applyAlignment="1">
      <alignment vertical="center" wrapText="1"/>
    </xf>
    <xf numFmtId="0" fontId="18" fillId="71" borderId="79" xfId="0" applyFont="1" applyFill="1" applyBorder="1" applyAlignment="1">
      <alignment horizontal="center" vertical="center" wrapText="1"/>
    </xf>
    <xf numFmtId="0" fontId="108" fillId="47" borderId="79" xfId="0" applyFont="1" applyFill="1" applyBorder="1" applyAlignment="1">
      <alignment horizontal="center" vertical="center" wrapText="1"/>
    </xf>
    <xf numFmtId="0" fontId="86" fillId="48" borderId="60" xfId="0" applyFont="1" applyFill="1" applyBorder="1" applyAlignment="1">
      <alignment horizontal="center" vertical="center"/>
    </xf>
    <xf numFmtId="0" fontId="86" fillId="48" borderId="60" xfId="0" applyFont="1" applyFill="1" applyBorder="1" applyAlignment="1">
      <alignment horizontal="center"/>
    </xf>
    <xf numFmtId="0" fontId="109" fillId="48" borderId="60" xfId="0" applyFont="1" applyFill="1" applyBorder="1" applyAlignment="1">
      <alignment horizontal="center"/>
    </xf>
    <xf numFmtId="0" fontId="109" fillId="48" borderId="60" xfId="0" applyFont="1" applyFill="1" applyBorder="1"/>
    <xf numFmtId="0" fontId="86" fillId="0" borderId="60" xfId="0" applyFont="1" applyBorder="1" applyAlignment="1">
      <alignment horizontal="center"/>
    </xf>
    <xf numFmtId="0" fontId="86" fillId="48" borderId="58" xfId="0" applyFont="1" applyFill="1" applyBorder="1" applyAlignment="1">
      <alignment horizontal="center" vertical="center"/>
    </xf>
    <xf numFmtId="0" fontId="86" fillId="48" borderId="58" xfId="0" applyFont="1" applyFill="1" applyBorder="1" applyAlignment="1">
      <alignment horizontal="center"/>
    </xf>
    <xf numFmtId="0" fontId="109" fillId="48" borderId="58" xfId="0" applyFont="1" applyFill="1" applyBorder="1" applyAlignment="1">
      <alignment horizontal="center"/>
    </xf>
    <xf numFmtId="0" fontId="109" fillId="48" borderId="58" xfId="0" applyFont="1" applyFill="1" applyBorder="1"/>
    <xf numFmtId="0" fontId="86" fillId="0" borderId="58" xfId="0" applyFont="1" applyBorder="1" applyAlignment="1">
      <alignment horizontal="center"/>
    </xf>
    <xf numFmtId="0" fontId="109" fillId="0" borderId="60" xfId="0" applyFont="1" applyBorder="1" applyAlignment="1">
      <alignment horizontal="center"/>
    </xf>
    <xf numFmtId="0" fontId="109" fillId="0" borderId="58" xfId="0" applyFont="1" applyBorder="1" applyAlignment="1">
      <alignment horizontal="center"/>
    </xf>
    <xf numFmtId="0" fontId="109" fillId="0" borderId="58" xfId="0" applyFont="1" applyBorder="1" applyAlignment="1">
      <alignment horizontal="right"/>
    </xf>
    <xf numFmtId="0" fontId="109" fillId="0" borderId="0" xfId="0" applyFont="1" applyAlignment="1">
      <alignment horizontal="right"/>
    </xf>
    <xf numFmtId="0" fontId="109" fillId="0" borderId="60" xfId="0" applyFont="1" applyBorder="1" applyAlignment="1">
      <alignment horizontal="right"/>
    </xf>
    <xf numFmtId="0" fontId="0" fillId="48" borderId="60" xfId="0" applyFill="1" applyBorder="1" applyAlignment="1">
      <alignment horizontal="center"/>
    </xf>
    <xf numFmtId="9" fontId="0" fillId="48" borderId="60" xfId="0" applyNumberFormat="1" applyFill="1" applyBorder="1" applyAlignment="1">
      <alignment horizontal="center"/>
    </xf>
    <xf numFmtId="165" fontId="0" fillId="48" borderId="60" xfId="0" applyNumberFormat="1" applyFill="1" applyBorder="1" applyAlignment="1">
      <alignment horizontal="center"/>
    </xf>
    <xf numFmtId="0" fontId="0" fillId="48" borderId="58" xfId="0" applyFill="1" applyBorder="1" applyAlignment="1">
      <alignment horizontal="center"/>
    </xf>
    <xf numFmtId="9" fontId="0" fillId="48" borderId="58" xfId="0" applyNumberFormat="1" applyFill="1" applyBorder="1" applyAlignment="1">
      <alignment horizontal="center"/>
    </xf>
    <xf numFmtId="165" fontId="0" fillId="48" borderId="58" xfId="0" applyNumberFormat="1" applyFill="1" applyBorder="1" applyAlignment="1">
      <alignment horizontal="center"/>
    </xf>
    <xf numFmtId="0" fontId="88" fillId="48" borderId="0" xfId="0" applyFont="1" applyFill="1" applyAlignment="1">
      <alignment textRotation="90"/>
    </xf>
    <xf numFmtId="0" fontId="88" fillId="48" borderId="0" xfId="0" applyFont="1" applyFill="1" applyAlignment="1">
      <alignment horizontal="center" textRotation="90"/>
    </xf>
    <xf numFmtId="0" fontId="105" fillId="48" borderId="0" xfId="0" applyFont="1" applyFill="1" applyAlignment="1">
      <alignment horizontal="center" textRotation="90"/>
    </xf>
    <xf numFmtId="0" fontId="88" fillId="48" borderId="0" xfId="0" applyFont="1" applyFill="1" applyAlignment="1">
      <alignment horizontal="right" vertical="top"/>
    </xf>
    <xf numFmtId="0" fontId="105" fillId="48" borderId="0" xfId="0" applyFont="1" applyFill="1" applyAlignment="1">
      <alignment horizontal="right" vertical="top"/>
    </xf>
    <xf numFmtId="0" fontId="122" fillId="72" borderId="0" xfId="0" applyFont="1" applyFill="1"/>
    <xf numFmtId="0" fontId="123" fillId="73" borderId="0" xfId="0" applyFont="1" applyFill="1"/>
    <xf numFmtId="0" fontId="124" fillId="71" borderId="0" xfId="0" applyFont="1" applyFill="1"/>
    <xf numFmtId="165" fontId="121" fillId="0" borderId="21" xfId="0" applyNumberFormat="1" applyFont="1" applyBorder="1" applyAlignment="1">
      <alignment horizontal="center" vertical="center"/>
    </xf>
    <xf numFmtId="165" fontId="121" fillId="0" borderId="33" xfId="0" applyNumberFormat="1" applyFont="1" applyBorder="1" applyAlignment="1">
      <alignment horizontal="center" vertical="center"/>
    </xf>
    <xf numFmtId="165" fontId="121" fillId="0" borderId="81" xfId="0" applyNumberFormat="1" applyFont="1" applyBorder="1" applyAlignment="1">
      <alignment horizontal="center" vertical="center"/>
    </xf>
    <xf numFmtId="165" fontId="121" fillId="0" borderId="84" xfId="0" applyNumberFormat="1" applyFont="1" applyBorder="1" applyAlignment="1">
      <alignment horizontal="center" vertical="center"/>
    </xf>
    <xf numFmtId="165" fontId="121" fillId="0" borderId="85" xfId="0" applyNumberFormat="1" applyFont="1" applyBorder="1" applyAlignment="1">
      <alignment horizontal="center" vertical="center"/>
    </xf>
    <xf numFmtId="165" fontId="121" fillId="0" borderId="86" xfId="0" applyNumberFormat="1" applyFont="1" applyBorder="1" applyAlignment="1">
      <alignment horizontal="center" vertical="center"/>
    </xf>
    <xf numFmtId="165" fontId="121" fillId="0" borderId="42" xfId="0" applyNumberFormat="1" applyFont="1" applyBorder="1" applyAlignment="1">
      <alignment horizontal="center" vertical="center"/>
    </xf>
    <xf numFmtId="165" fontId="121" fillId="0" borderId="87" xfId="0" applyNumberFormat="1" applyFont="1" applyBorder="1" applyAlignment="1">
      <alignment horizontal="center" vertical="center"/>
    </xf>
    <xf numFmtId="165" fontId="121" fillId="0" borderId="81" xfId="0" applyNumberFormat="1" applyFont="1" applyBorder="1" applyAlignment="1">
      <alignment horizontal="center"/>
    </xf>
    <xf numFmtId="165" fontId="121" fillId="0" borderId="82" xfId="0" applyNumberFormat="1" applyFont="1" applyBorder="1" applyAlignment="1">
      <alignment horizontal="center" vertical="center"/>
    </xf>
    <xf numFmtId="165" fontId="121" fillId="0" borderId="83" xfId="0" applyNumberFormat="1" applyFont="1" applyBorder="1" applyAlignment="1">
      <alignment horizontal="center" vertical="center"/>
    </xf>
    <xf numFmtId="165" fontId="121" fillId="0" borderId="30" xfId="0" applyNumberFormat="1" applyFont="1" applyBorder="1" applyAlignment="1">
      <alignment horizontal="center"/>
    </xf>
    <xf numFmtId="165" fontId="121" fillId="0" borderId="21" xfId="0" applyNumberFormat="1" applyFont="1" applyBorder="1" applyAlignment="1">
      <alignment horizontal="center"/>
    </xf>
    <xf numFmtId="165" fontId="121" fillId="0" borderId="88" xfId="0" applyNumberFormat="1" applyFont="1" applyBorder="1" applyAlignment="1">
      <alignment horizontal="center"/>
    </xf>
    <xf numFmtId="165" fontId="121" fillId="0" borderId="32" xfId="0" applyNumberFormat="1" applyFont="1" applyBorder="1" applyAlignment="1">
      <alignment horizontal="center"/>
    </xf>
    <xf numFmtId="165" fontId="121" fillId="0" borderId="89" xfId="0" applyNumberFormat="1" applyFont="1" applyBorder="1" applyAlignment="1">
      <alignment horizontal="center"/>
    </xf>
    <xf numFmtId="165" fontId="121" fillId="0" borderId="33" xfId="0" applyNumberFormat="1" applyFont="1" applyBorder="1" applyAlignment="1">
      <alignment horizontal="center"/>
    </xf>
    <xf numFmtId="165" fontId="121" fillId="0" borderId="90" xfId="0" applyNumberFormat="1" applyFont="1" applyBorder="1" applyAlignment="1">
      <alignment horizontal="center" vertical="center"/>
    </xf>
    <xf numFmtId="165" fontId="121" fillId="0" borderId="79" xfId="0" applyNumberFormat="1" applyFont="1" applyBorder="1" applyAlignment="1">
      <alignment horizontal="center" vertical="center"/>
    </xf>
    <xf numFmtId="165" fontId="121" fillId="0" borderId="82" xfId="0" applyNumberFormat="1" applyFont="1" applyBorder="1" applyAlignment="1">
      <alignment horizontal="center"/>
    </xf>
    <xf numFmtId="165" fontId="121" fillId="0" borderId="83" xfId="0" applyNumberFormat="1" applyFont="1" applyBorder="1" applyAlignment="1">
      <alignment horizontal="center"/>
    </xf>
    <xf numFmtId="165" fontId="121" fillId="0" borderId="84" xfId="0" applyNumberFormat="1" applyFont="1" applyBorder="1" applyAlignment="1">
      <alignment horizontal="center"/>
    </xf>
    <xf numFmtId="165" fontId="121" fillId="0" borderId="85" xfId="0" applyNumberFormat="1" applyFont="1" applyBorder="1" applyAlignment="1">
      <alignment horizontal="center"/>
    </xf>
    <xf numFmtId="165" fontId="121" fillId="0" borderId="86" xfId="0" applyNumberFormat="1" applyFont="1" applyBorder="1" applyAlignment="1">
      <alignment horizontal="center"/>
    </xf>
    <xf numFmtId="165" fontId="121" fillId="0" borderId="42" xfId="0" applyNumberFormat="1" applyFont="1" applyBorder="1" applyAlignment="1">
      <alignment horizontal="center"/>
    </xf>
    <xf numFmtId="165" fontId="121" fillId="0" borderId="87" xfId="0" applyNumberFormat="1" applyFont="1" applyBorder="1" applyAlignment="1">
      <alignment horizontal="center"/>
    </xf>
    <xf numFmtId="165" fontId="121" fillId="0" borderId="90" xfId="0" applyNumberFormat="1" applyFont="1" applyBorder="1" applyAlignment="1">
      <alignment horizontal="center"/>
    </xf>
    <xf numFmtId="165" fontId="121" fillId="0" borderId="79" xfId="0" applyNumberFormat="1" applyFont="1" applyBorder="1" applyAlignment="1">
      <alignment horizontal="center"/>
    </xf>
    <xf numFmtId="165" fontId="121" fillId="0" borderId="32" xfId="0" applyNumberFormat="1" applyFont="1" applyBorder="1" applyAlignment="1">
      <alignment horizontal="center" vertical="center"/>
    </xf>
    <xf numFmtId="165" fontId="121" fillId="0" borderId="91" xfId="0" applyNumberFormat="1" applyFont="1" applyBorder="1" applyAlignment="1">
      <alignment horizontal="center"/>
    </xf>
    <xf numFmtId="165" fontId="121" fillId="0" borderId="92" xfId="0" applyNumberFormat="1" applyFont="1" applyBorder="1" applyAlignment="1">
      <alignment horizontal="center"/>
    </xf>
    <xf numFmtId="165" fontId="121" fillId="0" borderId="93" xfId="0" applyNumberFormat="1" applyFont="1" applyBorder="1" applyAlignment="1">
      <alignment horizontal="center" vertical="center"/>
    </xf>
    <xf numFmtId="165" fontId="121" fillId="0" borderId="94" xfId="0" applyNumberFormat="1" applyFont="1" applyBorder="1" applyAlignment="1">
      <alignment horizontal="center" vertical="center"/>
    </xf>
    <xf numFmtId="165" fontId="121" fillId="0" borderId="95" xfId="0" applyNumberFormat="1" applyFont="1" applyBorder="1" applyAlignment="1">
      <alignment horizontal="center"/>
    </xf>
    <xf numFmtId="165" fontId="121" fillId="0" borderId="94" xfId="0" applyNumberFormat="1" applyFont="1" applyBorder="1" applyAlignment="1">
      <alignment horizontal="center"/>
    </xf>
    <xf numFmtId="165" fontId="121" fillId="0" borderId="40" xfId="0" applyNumberFormat="1" applyFont="1" applyBorder="1" applyAlignment="1">
      <alignment horizontal="center"/>
    </xf>
    <xf numFmtId="165" fontId="121" fillId="0" borderId="96" xfId="0" applyNumberFormat="1" applyFont="1" applyBorder="1" applyAlignment="1">
      <alignment horizontal="center"/>
    </xf>
    <xf numFmtId="165" fontId="121" fillId="0" borderId="97" xfId="0" applyNumberFormat="1" applyFont="1" applyBorder="1" applyAlignment="1">
      <alignment horizontal="center"/>
    </xf>
    <xf numFmtId="165" fontId="121" fillId="0" borderId="98" xfId="0" applyNumberFormat="1" applyFont="1" applyBorder="1" applyAlignment="1">
      <alignment horizontal="center"/>
    </xf>
    <xf numFmtId="165" fontId="121" fillId="0" borderId="80" xfId="0" applyNumberFormat="1" applyFont="1" applyBorder="1" applyAlignment="1">
      <alignment horizontal="center"/>
    </xf>
    <xf numFmtId="165" fontId="27" fillId="75" borderId="17" xfId="0" applyNumberFormat="1" applyFont="1" applyFill="1" applyBorder="1" applyAlignment="1">
      <alignment horizontal="center" vertical="center"/>
    </xf>
    <xf numFmtId="165" fontId="27" fillId="75" borderId="71" xfId="0" applyNumberFormat="1" applyFont="1" applyFill="1" applyBorder="1" applyAlignment="1">
      <alignment horizontal="center" vertical="center"/>
    </xf>
    <xf numFmtId="165" fontId="27" fillId="75" borderId="55" xfId="0" applyNumberFormat="1" applyFont="1" applyFill="1" applyBorder="1" applyAlignment="1">
      <alignment horizontal="center" vertical="center"/>
    </xf>
    <xf numFmtId="165" fontId="27" fillId="75" borderId="50" xfId="0" applyNumberFormat="1" applyFont="1" applyFill="1" applyBorder="1" applyAlignment="1">
      <alignment horizontal="center" vertical="center"/>
    </xf>
    <xf numFmtId="165" fontId="27" fillId="75" borderId="74" xfId="0" applyNumberFormat="1" applyFont="1" applyFill="1" applyBorder="1" applyAlignment="1">
      <alignment horizontal="center" vertical="center"/>
    </xf>
    <xf numFmtId="165" fontId="27" fillId="75" borderId="46" xfId="0" applyNumberFormat="1" applyFont="1" applyFill="1" applyBorder="1" applyAlignment="1">
      <alignment horizontal="center" vertical="center"/>
    </xf>
    <xf numFmtId="165" fontId="27" fillId="75" borderId="70" xfId="0" applyNumberFormat="1" applyFont="1" applyFill="1" applyBorder="1" applyAlignment="1">
      <alignment horizontal="center" vertical="center"/>
    </xf>
    <xf numFmtId="165" fontId="27" fillId="75" borderId="54" xfId="0" applyNumberFormat="1" applyFont="1" applyFill="1" applyBorder="1" applyAlignment="1">
      <alignment horizontal="center" vertical="center"/>
    </xf>
    <xf numFmtId="165" fontId="27" fillId="75" borderId="49" xfId="0" applyNumberFormat="1" applyFont="1" applyFill="1" applyBorder="1" applyAlignment="1">
      <alignment horizontal="center" vertical="center"/>
    </xf>
    <xf numFmtId="0" fontId="25" fillId="68" borderId="0" xfId="68" applyFill="1" applyBorder="1" applyAlignment="1"/>
    <xf numFmtId="0" fontId="87" fillId="68" borderId="29" xfId="0" applyFont="1" applyFill="1" applyBorder="1"/>
    <xf numFmtId="0" fontId="87" fillId="68" borderId="0" xfId="0" applyFont="1" applyFill="1"/>
    <xf numFmtId="165" fontId="27" fillId="79" borderId="18" xfId="0" applyNumberFormat="1" applyFont="1" applyFill="1" applyBorder="1" applyAlignment="1">
      <alignment horizontal="center" vertical="center"/>
    </xf>
    <xf numFmtId="165" fontId="27" fillId="79" borderId="72" xfId="0" applyNumberFormat="1" applyFont="1" applyFill="1" applyBorder="1" applyAlignment="1">
      <alignment horizontal="center" vertical="center"/>
    </xf>
    <xf numFmtId="165" fontId="27" fillId="79" borderId="56" xfId="0" applyNumberFormat="1" applyFont="1" applyFill="1" applyBorder="1" applyAlignment="1">
      <alignment horizontal="center" vertical="center"/>
    </xf>
    <xf numFmtId="165" fontId="27" fillId="79" borderId="51" xfId="0" applyNumberFormat="1" applyFont="1" applyFill="1" applyBorder="1" applyAlignment="1">
      <alignment horizontal="center" vertical="center"/>
    </xf>
    <xf numFmtId="165" fontId="27" fillId="83" borderId="18" xfId="0" applyNumberFormat="1" applyFont="1" applyFill="1" applyBorder="1" applyAlignment="1">
      <alignment horizontal="center" vertical="center"/>
    </xf>
    <xf numFmtId="165" fontId="27" fillId="83" borderId="72" xfId="0" applyNumberFormat="1" applyFont="1" applyFill="1" applyBorder="1" applyAlignment="1">
      <alignment horizontal="center" vertical="center"/>
    </xf>
    <xf numFmtId="165" fontId="27" fillId="83" borderId="56" xfId="0" applyNumberFormat="1" applyFont="1" applyFill="1" applyBorder="1" applyAlignment="1">
      <alignment horizontal="center" vertical="center"/>
    </xf>
    <xf numFmtId="165" fontId="27" fillId="83" borderId="51" xfId="0" applyNumberFormat="1" applyFont="1" applyFill="1" applyBorder="1" applyAlignment="1">
      <alignment horizontal="center" vertical="center"/>
    </xf>
    <xf numFmtId="164" fontId="27" fillId="83" borderId="18" xfId="74" applyFont="1" applyFill="1" applyBorder="1" applyAlignment="1">
      <alignment horizontal="center" vertical="center"/>
    </xf>
    <xf numFmtId="165" fontId="100" fillId="78" borderId="61" xfId="17" applyNumberFormat="1" applyFont="1" applyFill="1" applyBorder="1" applyAlignment="1">
      <alignment horizontal="center"/>
    </xf>
    <xf numFmtId="165" fontId="100" fillId="78" borderId="10" xfId="17" applyNumberFormat="1" applyFont="1" applyFill="1" applyBorder="1" applyAlignment="1">
      <alignment horizontal="center"/>
    </xf>
    <xf numFmtId="165" fontId="100" fillId="78" borderId="63" xfId="17" applyNumberFormat="1" applyFont="1" applyFill="1" applyBorder="1" applyAlignment="1">
      <alignment horizontal="center"/>
    </xf>
    <xf numFmtId="165" fontId="99" fillId="77" borderId="58" xfId="20" applyNumberFormat="1" applyFont="1" applyFill="1" applyBorder="1" applyAlignment="1">
      <alignment horizontal="center" vertical="center"/>
    </xf>
    <xf numFmtId="165" fontId="99" fillId="77" borderId="0" xfId="20" applyNumberFormat="1" applyFont="1" applyFill="1" applyBorder="1" applyAlignment="1">
      <alignment horizontal="center" vertical="center"/>
    </xf>
    <xf numFmtId="165" fontId="99" fillId="77" borderId="60" xfId="20" applyNumberFormat="1" applyFont="1" applyFill="1" applyBorder="1" applyAlignment="1">
      <alignment horizontal="center" vertical="center"/>
    </xf>
    <xf numFmtId="165" fontId="87" fillId="76" borderId="61" xfId="19" applyNumberFormat="1" applyFont="1" applyFill="1" applyBorder="1" applyAlignment="1">
      <alignment horizontal="center" vertical="center"/>
    </xf>
    <xf numFmtId="165" fontId="87" fillId="76" borderId="10" xfId="19" applyNumberFormat="1" applyFont="1" applyFill="1" applyBorder="1" applyAlignment="1">
      <alignment horizontal="center" vertical="center"/>
    </xf>
    <xf numFmtId="165" fontId="87" fillId="76" borderId="63" xfId="19" applyNumberFormat="1" applyFont="1" applyFill="1" applyBorder="1" applyAlignment="1">
      <alignment horizontal="center" vertical="center"/>
    </xf>
    <xf numFmtId="165" fontId="87" fillId="75" borderId="61" xfId="19" applyNumberFormat="1" applyFont="1" applyFill="1" applyBorder="1" applyAlignment="1">
      <alignment horizontal="center" vertical="center"/>
    </xf>
    <xf numFmtId="165" fontId="87" fillId="75" borderId="10" xfId="19" applyNumberFormat="1" applyFont="1" applyFill="1" applyBorder="1" applyAlignment="1">
      <alignment horizontal="center" vertical="center"/>
    </xf>
    <xf numFmtId="165" fontId="87" fillId="75" borderId="63" xfId="19" applyNumberFormat="1" applyFont="1" applyFill="1" applyBorder="1" applyAlignment="1">
      <alignment horizontal="center" vertical="center"/>
    </xf>
    <xf numFmtId="165" fontId="87" fillId="74" borderId="61" xfId="19" applyNumberFormat="1" applyFont="1" applyFill="1" applyBorder="1" applyAlignment="1">
      <alignment horizontal="center" vertical="center"/>
    </xf>
    <xf numFmtId="165" fontId="87" fillId="74" borderId="10" xfId="19" applyNumberFormat="1" applyFont="1" applyFill="1" applyBorder="1" applyAlignment="1">
      <alignment horizontal="center" vertical="center"/>
    </xf>
    <xf numFmtId="165" fontId="87" fillId="74" borderId="63" xfId="19" applyNumberFormat="1" applyFont="1" applyFill="1" applyBorder="1" applyAlignment="1">
      <alignment horizontal="center" vertical="center"/>
    </xf>
    <xf numFmtId="10" fontId="87" fillId="0" borderId="62" xfId="18" applyNumberFormat="1" applyFont="1" applyFill="1" applyBorder="1" applyAlignment="1">
      <alignment horizontal="center" vertical="center"/>
    </xf>
    <xf numFmtId="10" fontId="87" fillId="0" borderId="14" xfId="18" applyNumberFormat="1" applyFont="1" applyFill="1" applyBorder="1" applyAlignment="1">
      <alignment horizontal="center" vertical="center"/>
    </xf>
    <xf numFmtId="10" fontId="87" fillId="0" borderId="69" xfId="18" applyNumberFormat="1" applyFont="1" applyFill="1" applyBorder="1" applyAlignment="1">
      <alignment horizontal="center" vertical="center"/>
    </xf>
    <xf numFmtId="165" fontId="100" fillId="82" borderId="58" xfId="37" applyNumberFormat="1" applyFont="1" applyFill="1" applyBorder="1" applyAlignment="1">
      <alignment horizontal="center" vertical="center"/>
    </xf>
    <xf numFmtId="165" fontId="100" fillId="82" borderId="0" xfId="37" applyNumberFormat="1" applyFont="1" applyFill="1" applyBorder="1" applyAlignment="1">
      <alignment horizontal="center" vertical="center"/>
    </xf>
    <xf numFmtId="165" fontId="100" fillId="82" borderId="60" xfId="37" applyNumberFormat="1" applyFont="1" applyFill="1" applyBorder="1" applyAlignment="1">
      <alignment horizontal="center" vertical="center"/>
    </xf>
    <xf numFmtId="165" fontId="99" fillId="81" borderId="62" xfId="33" applyNumberFormat="1" applyFont="1" applyFill="1" applyBorder="1" applyAlignment="1">
      <alignment horizontal="center" vertical="center"/>
    </xf>
    <xf numFmtId="165" fontId="99" fillId="81" borderId="14" xfId="33" applyNumberFormat="1" applyFont="1" applyFill="1" applyBorder="1" applyAlignment="1">
      <alignment horizontal="center" vertical="center"/>
    </xf>
    <xf numFmtId="165" fontId="99" fillId="81" borderId="69" xfId="33" applyNumberFormat="1" applyFont="1" applyFill="1" applyBorder="1" applyAlignment="1">
      <alignment horizontal="center" vertical="center"/>
    </xf>
    <xf numFmtId="165" fontId="87" fillId="80" borderId="10" xfId="35" applyNumberFormat="1" applyFont="1" applyFill="1" applyBorder="1" applyAlignment="1">
      <alignment horizontal="center" vertical="center"/>
    </xf>
    <xf numFmtId="165" fontId="87" fillId="80" borderId="14" xfId="35" applyNumberFormat="1" applyFont="1" applyFill="1" applyBorder="1" applyAlignment="1">
      <alignment horizontal="center" vertical="center"/>
    </xf>
    <xf numFmtId="165" fontId="87" fillId="80" borderId="63" xfId="35" applyNumberFormat="1" applyFont="1" applyFill="1" applyBorder="1" applyAlignment="1">
      <alignment horizontal="center" vertical="center"/>
    </xf>
    <xf numFmtId="165" fontId="87" fillId="80" borderId="69" xfId="35" applyNumberFormat="1" applyFont="1" applyFill="1" applyBorder="1" applyAlignment="1">
      <alignment horizontal="center" vertical="center"/>
    </xf>
    <xf numFmtId="165" fontId="87" fillId="80" borderId="61" xfId="35" applyNumberFormat="1" applyFont="1" applyFill="1" applyBorder="1" applyAlignment="1">
      <alignment horizontal="center" vertical="center"/>
    </xf>
    <xf numFmtId="165" fontId="87" fillId="80" borderId="62" xfId="35" applyNumberFormat="1" applyFont="1" applyFill="1" applyBorder="1" applyAlignment="1">
      <alignment horizontal="center" vertical="center"/>
    </xf>
    <xf numFmtId="179" fontId="87" fillId="80" borderId="10" xfId="35" applyNumberFormat="1" applyFont="1" applyFill="1" applyBorder="1" applyAlignment="1">
      <alignment horizontal="center" vertical="center"/>
    </xf>
    <xf numFmtId="179" fontId="87" fillId="80" borderId="63" xfId="35" applyNumberFormat="1" applyFont="1" applyFill="1" applyBorder="1" applyAlignment="1">
      <alignment horizontal="center" vertical="center"/>
    </xf>
    <xf numFmtId="179" fontId="87" fillId="80" borderId="61" xfId="35" applyNumberFormat="1" applyFont="1" applyFill="1" applyBorder="1" applyAlignment="1">
      <alignment horizontal="center" vertical="center"/>
    </xf>
    <xf numFmtId="165" fontId="87" fillId="79" borderId="61" xfId="34" applyNumberFormat="1" applyFont="1" applyFill="1" applyBorder="1" applyAlignment="1">
      <alignment horizontal="center" vertical="center"/>
    </xf>
    <xf numFmtId="165" fontId="87" fillId="79" borderId="10" xfId="34" applyNumberFormat="1" applyFont="1" applyFill="1" applyBorder="1" applyAlignment="1">
      <alignment horizontal="center" vertical="center"/>
    </xf>
    <xf numFmtId="165" fontId="87" fillId="79" borderId="63" xfId="34" applyNumberFormat="1" applyFont="1" applyFill="1" applyBorder="1" applyAlignment="1">
      <alignment horizontal="center" vertical="center"/>
    </xf>
    <xf numFmtId="167" fontId="87" fillId="79" borderId="61" xfId="73" applyNumberFormat="1" applyFont="1" applyFill="1" applyBorder="1" applyAlignment="1">
      <alignment horizontal="right" vertical="center"/>
    </xf>
    <xf numFmtId="167" fontId="87" fillId="79" borderId="10" xfId="73" applyNumberFormat="1" applyFont="1" applyFill="1" applyBorder="1" applyAlignment="1">
      <alignment horizontal="right" vertical="center"/>
    </xf>
    <xf numFmtId="167" fontId="87" fillId="79" borderId="63" xfId="73" applyNumberFormat="1" applyFont="1" applyFill="1" applyBorder="1" applyAlignment="1">
      <alignment horizontal="right" vertical="center"/>
    </xf>
    <xf numFmtId="1" fontId="87" fillId="79" borderId="10" xfId="73" applyNumberFormat="1" applyFont="1" applyFill="1" applyBorder="1" applyAlignment="1">
      <alignment horizontal="center" vertical="center"/>
    </xf>
    <xf numFmtId="1" fontId="87" fillId="79" borderId="61" xfId="73" applyNumberFormat="1" applyFont="1" applyFill="1" applyBorder="1" applyAlignment="1">
      <alignment horizontal="center" vertical="center"/>
    </xf>
    <xf numFmtId="1" fontId="87" fillId="79" borderId="63" xfId="73" applyNumberFormat="1" applyFont="1" applyFill="1" applyBorder="1" applyAlignment="1">
      <alignment horizontal="center" vertical="center"/>
    </xf>
    <xf numFmtId="0" fontId="102" fillId="69" borderId="0" xfId="0" applyFont="1" applyFill="1" applyAlignment="1">
      <alignment horizontal="center"/>
    </xf>
    <xf numFmtId="0" fontId="87" fillId="71" borderId="0" xfId="0" applyFont="1" applyFill="1"/>
    <xf numFmtId="165" fontId="100" fillId="86" borderId="58" xfId="29" applyNumberFormat="1" applyFont="1" applyFill="1" applyBorder="1" applyAlignment="1">
      <alignment horizontal="center" vertical="center"/>
    </xf>
    <xf numFmtId="165" fontId="100" fillId="86" borderId="0" xfId="29" applyNumberFormat="1" applyFont="1" applyFill="1" applyBorder="1" applyAlignment="1">
      <alignment horizontal="center" vertical="center"/>
    </xf>
    <xf numFmtId="165" fontId="100" fillId="86" borderId="60" xfId="29" applyNumberFormat="1" applyFont="1" applyFill="1" applyBorder="1" applyAlignment="1">
      <alignment horizontal="center" vertical="center"/>
    </xf>
    <xf numFmtId="165" fontId="100" fillId="86" borderId="0" xfId="29" applyNumberFormat="1" applyFont="1" applyFill="1" applyAlignment="1">
      <alignment horizontal="center" vertical="center"/>
    </xf>
    <xf numFmtId="165" fontId="100" fillId="85" borderId="61" xfId="32" applyNumberFormat="1" applyFont="1" applyFill="1" applyBorder="1" applyAlignment="1">
      <alignment horizontal="center" vertical="center"/>
    </xf>
    <xf numFmtId="165" fontId="100" fillId="85" borderId="10" xfId="32" applyNumberFormat="1" applyFont="1" applyFill="1" applyBorder="1" applyAlignment="1">
      <alignment horizontal="center" vertical="center"/>
    </xf>
    <xf numFmtId="165" fontId="100" fillId="85" borderId="63" xfId="32" applyNumberFormat="1" applyFont="1" applyFill="1" applyBorder="1" applyAlignment="1">
      <alignment horizontal="center" vertical="center"/>
    </xf>
    <xf numFmtId="165" fontId="100" fillId="85" borderId="67" xfId="32" applyNumberFormat="1" applyFont="1" applyFill="1" applyBorder="1" applyAlignment="1">
      <alignment horizontal="center" vertical="center"/>
    </xf>
    <xf numFmtId="165" fontId="100" fillId="85" borderId="66" xfId="32" applyNumberFormat="1" applyFont="1" applyFill="1" applyBorder="1" applyAlignment="1">
      <alignment horizontal="center" vertical="center"/>
    </xf>
    <xf numFmtId="165" fontId="100" fillId="85" borderId="68" xfId="32" applyNumberFormat="1" applyFont="1" applyFill="1" applyBorder="1" applyAlignment="1">
      <alignment horizontal="center" vertical="center"/>
    </xf>
    <xf numFmtId="165" fontId="87" fillId="84" borderId="61" xfId="31" applyNumberFormat="1" applyFont="1" applyFill="1" applyBorder="1" applyAlignment="1">
      <alignment horizontal="center" vertical="center"/>
    </xf>
    <xf numFmtId="165" fontId="87" fillId="84" borderId="10" xfId="31" applyNumberFormat="1" applyFont="1" applyFill="1" applyBorder="1" applyAlignment="1">
      <alignment horizontal="center" vertical="center"/>
    </xf>
    <xf numFmtId="165" fontId="87" fillId="84" borderId="63" xfId="31" applyNumberFormat="1" applyFont="1" applyFill="1" applyBorder="1" applyAlignment="1">
      <alignment horizontal="center" vertical="center"/>
    </xf>
    <xf numFmtId="0" fontId="126" fillId="48" borderId="19" xfId="3" applyFont="1" applyFill="1" applyBorder="1" applyAlignment="1">
      <alignment horizontal="left" indent="1"/>
    </xf>
    <xf numFmtId="0" fontId="126" fillId="48" borderId="19" xfId="3" applyFont="1" applyFill="1" applyBorder="1"/>
    <xf numFmtId="0" fontId="126" fillId="48" borderId="0" xfId="3" applyFont="1" applyFill="1" applyBorder="1" applyAlignment="1">
      <alignment horizontal="left" indent="1"/>
    </xf>
    <xf numFmtId="0" fontId="128" fillId="48" borderId="20" xfId="3" applyFont="1" applyFill="1" applyBorder="1" applyAlignment="1">
      <alignment horizontal="center" textRotation="90" wrapText="1"/>
    </xf>
    <xf numFmtId="0" fontId="129" fillId="48" borderId="20" xfId="3" applyFont="1" applyFill="1" applyBorder="1" applyAlignment="1">
      <alignment horizontal="center" textRotation="90" wrapText="1"/>
    </xf>
    <xf numFmtId="0" fontId="130" fillId="48" borderId="43" xfId="2" applyFont="1" applyFill="1" applyBorder="1" applyAlignment="1">
      <alignment horizontal="center" textRotation="90" wrapText="1"/>
    </xf>
    <xf numFmtId="0" fontId="131" fillId="48" borderId="20" xfId="4" applyFont="1" applyFill="1" applyBorder="1" applyAlignment="1">
      <alignment horizontal="center" textRotation="90" wrapText="1"/>
    </xf>
    <xf numFmtId="0" fontId="132" fillId="48" borderId="20" xfId="3" applyFont="1" applyFill="1" applyBorder="1" applyAlignment="1">
      <alignment horizontal="center" textRotation="90" wrapText="1"/>
    </xf>
    <xf numFmtId="0" fontId="133" fillId="48" borderId="20" xfId="2" applyFont="1" applyFill="1" applyBorder="1" applyAlignment="1">
      <alignment horizontal="center" textRotation="90" wrapText="1"/>
    </xf>
    <xf numFmtId="0" fontId="134" fillId="48" borderId="20" xfId="4" applyFont="1" applyFill="1" applyBorder="1" applyAlignment="1">
      <alignment horizontal="center" textRotation="90" wrapText="1"/>
    </xf>
    <xf numFmtId="0" fontId="135" fillId="48" borderId="20" xfId="3" applyFont="1" applyFill="1" applyBorder="1" applyAlignment="1">
      <alignment horizontal="center" textRotation="90" wrapText="1"/>
    </xf>
    <xf numFmtId="0" fontId="136" fillId="48" borderId="20" xfId="2" applyFont="1" applyFill="1" applyBorder="1" applyAlignment="1">
      <alignment horizontal="center" textRotation="90" wrapText="1"/>
    </xf>
    <xf numFmtId="0" fontId="137" fillId="48" borderId="20" xfId="2" applyFont="1" applyFill="1" applyBorder="1" applyAlignment="1">
      <alignment horizontal="center" textRotation="90" wrapText="1"/>
    </xf>
    <xf numFmtId="0" fontId="137" fillId="48" borderId="0" xfId="2" applyFont="1" applyFill="1" applyBorder="1" applyAlignment="1">
      <alignment horizontal="center" textRotation="90" wrapText="1"/>
    </xf>
    <xf numFmtId="0" fontId="138" fillId="48" borderId="0" xfId="3" applyFont="1" applyFill="1" applyBorder="1" applyAlignment="1">
      <alignment horizontal="center" textRotation="90"/>
    </xf>
    <xf numFmtId="0" fontId="139" fillId="48" borderId="0" xfId="3" applyFont="1" applyFill="1" applyBorder="1" applyAlignment="1">
      <alignment horizontal="center" textRotation="90" wrapText="1"/>
    </xf>
    <xf numFmtId="0" fontId="140" fillId="48" borderId="0" xfId="3" applyFont="1" applyFill="1" applyBorder="1" applyAlignment="1">
      <alignment horizontal="center" textRotation="90" wrapText="1"/>
    </xf>
    <xf numFmtId="0" fontId="141" fillId="48" borderId="0" xfId="0" applyFont="1" applyFill="1"/>
    <xf numFmtId="0" fontId="142" fillId="48" borderId="16" xfId="0" applyFont="1" applyFill="1" applyBorder="1" applyAlignment="1">
      <alignment horizontal="left" indent="1"/>
    </xf>
    <xf numFmtId="0" fontId="141" fillId="48" borderId="0" xfId="0" applyFont="1" applyFill="1" applyAlignment="1">
      <alignment horizontal="left" indent="1"/>
    </xf>
    <xf numFmtId="0" fontId="141" fillId="0" borderId="0" xfId="0" applyFont="1" applyAlignment="1">
      <alignment horizontal="left" indent="1"/>
    </xf>
    <xf numFmtId="0" fontId="141" fillId="0" borderId="0" xfId="0" applyFont="1"/>
    <xf numFmtId="0" fontId="142" fillId="48" borderId="59" xfId="0" applyFont="1" applyFill="1" applyBorder="1" applyAlignment="1">
      <alignment horizontal="left" indent="1"/>
    </xf>
    <xf numFmtId="0" fontId="141" fillId="0" borderId="76" xfId="0" applyFont="1" applyBorder="1" applyAlignment="1">
      <alignment horizontal="left" indent="1"/>
    </xf>
    <xf numFmtId="0" fontId="141" fillId="0" borderId="78" xfId="0" applyFont="1" applyBorder="1"/>
    <xf numFmtId="0" fontId="142" fillId="48" borderId="48" xfId="0" applyFont="1" applyFill="1" applyBorder="1" applyAlignment="1">
      <alignment horizontal="left" indent="1"/>
    </xf>
    <xf numFmtId="0" fontId="141" fillId="0" borderId="100" xfId="0" applyFont="1" applyBorder="1" applyAlignment="1">
      <alignment horizontal="left" indent="1"/>
    </xf>
    <xf numFmtId="0" fontId="142" fillId="48" borderId="53" xfId="0" applyFont="1" applyFill="1" applyBorder="1" applyAlignment="1">
      <alignment horizontal="left" indent="1"/>
    </xf>
    <xf numFmtId="0" fontId="141" fillId="48" borderId="58" xfId="0" applyFont="1" applyFill="1" applyBorder="1" applyAlignment="1">
      <alignment horizontal="left" indent="1"/>
    </xf>
    <xf numFmtId="0" fontId="141" fillId="48" borderId="58" xfId="0" applyFont="1" applyFill="1" applyBorder="1"/>
    <xf numFmtId="0" fontId="142" fillId="48" borderId="77" xfId="0" applyFont="1" applyFill="1" applyBorder="1" applyAlignment="1">
      <alignment horizontal="left" indent="1"/>
    </xf>
    <xf numFmtId="0" fontId="141" fillId="48" borderId="60" xfId="0" applyFont="1" applyFill="1" applyBorder="1" applyAlignment="1">
      <alignment horizontal="left" indent="1"/>
    </xf>
    <xf numFmtId="0" fontId="141" fillId="48" borderId="60" xfId="0" applyFont="1" applyFill="1" applyBorder="1"/>
    <xf numFmtId="0" fontId="141" fillId="0" borderId="69" xfId="0" applyFont="1" applyBorder="1"/>
    <xf numFmtId="0" fontId="127" fillId="48" borderId="19" xfId="3" applyFont="1" applyFill="1" applyBorder="1" applyAlignment="1">
      <alignment horizontal="left" indent="1"/>
    </xf>
    <xf numFmtId="0" fontId="127" fillId="48" borderId="19" xfId="3" applyFont="1" applyFill="1" applyBorder="1"/>
    <xf numFmtId="0" fontId="141" fillId="74" borderId="39" xfId="19" applyFont="1" applyFill="1" applyBorder="1" applyAlignment="1">
      <alignment horizontal="center" textRotation="90" wrapText="1"/>
    </xf>
    <xf numFmtId="0" fontId="141" fillId="74" borderId="40" xfId="19" applyFont="1" applyFill="1" applyBorder="1" applyAlignment="1">
      <alignment horizontal="center" textRotation="90" wrapText="1"/>
    </xf>
    <xf numFmtId="0" fontId="141" fillId="0" borderId="39" xfId="18" applyFont="1" applyFill="1" applyBorder="1" applyAlignment="1">
      <alignment horizontal="center" textRotation="90" wrapText="1"/>
    </xf>
    <xf numFmtId="0" fontId="141" fillId="0" borderId="40" xfId="18" applyFont="1" applyFill="1" applyBorder="1" applyAlignment="1">
      <alignment horizontal="center" textRotation="90" wrapText="1"/>
    </xf>
    <xf numFmtId="0" fontId="141" fillId="76" borderId="40" xfId="19" applyFont="1" applyFill="1" applyBorder="1" applyAlignment="1">
      <alignment horizontal="center" textRotation="90" wrapText="1"/>
    </xf>
    <xf numFmtId="0" fontId="141" fillId="75" borderId="40" xfId="19" applyFont="1" applyFill="1" applyBorder="1" applyAlignment="1">
      <alignment horizontal="center" textRotation="90" wrapText="1"/>
    </xf>
    <xf numFmtId="0" fontId="144" fillId="77" borderId="40" xfId="20" applyFont="1" applyFill="1" applyBorder="1" applyAlignment="1">
      <alignment horizontal="center" textRotation="90" wrapText="1"/>
    </xf>
    <xf numFmtId="0" fontId="144" fillId="78" borderId="40" xfId="17" applyFont="1" applyFill="1" applyBorder="1" applyAlignment="1">
      <alignment horizontal="center" textRotation="90" wrapText="1"/>
    </xf>
    <xf numFmtId="0" fontId="0" fillId="70" borderId="0" xfId="0" applyFill="1" applyAlignment="1">
      <alignment horizontal="center"/>
    </xf>
    <xf numFmtId="0" fontId="127" fillId="48" borderId="19" xfId="3" applyFont="1" applyFill="1" applyBorder="1" applyAlignment="1"/>
    <xf numFmtId="0" fontId="141" fillId="84" borderId="40" xfId="31" applyFont="1" applyFill="1" applyBorder="1" applyAlignment="1">
      <alignment horizontal="center" textRotation="90" wrapText="1"/>
    </xf>
    <xf numFmtId="0" fontId="144" fillId="85" borderId="40" xfId="32" applyFont="1" applyFill="1" applyBorder="1" applyAlignment="1">
      <alignment horizontal="center" textRotation="90" wrapText="1"/>
    </xf>
    <xf numFmtId="0" fontId="141" fillId="66" borderId="40" xfId="31" applyFont="1" applyFill="1" applyBorder="1" applyAlignment="1">
      <alignment horizontal="center" textRotation="90" wrapText="1"/>
    </xf>
    <xf numFmtId="0" fontId="144" fillId="85" borderId="65" xfId="32" applyFont="1" applyFill="1" applyBorder="1" applyAlignment="1">
      <alignment horizontal="center" textRotation="90" wrapText="1"/>
    </xf>
    <xf numFmtId="0" fontId="144" fillId="86" borderId="41" xfId="29" applyFont="1" applyFill="1" applyBorder="1" applyAlignment="1">
      <alignment horizontal="center" textRotation="90" wrapText="1"/>
    </xf>
    <xf numFmtId="0" fontId="141" fillId="22" borderId="40" xfId="30" applyFont="1" applyBorder="1" applyAlignment="1">
      <alignment horizontal="center" textRotation="90" wrapText="1"/>
    </xf>
    <xf numFmtId="0" fontId="141" fillId="80" borderId="40" xfId="35" applyFont="1" applyFill="1" applyBorder="1" applyAlignment="1">
      <alignment horizontal="center" textRotation="90" wrapText="1"/>
    </xf>
    <xf numFmtId="0" fontId="141" fillId="80" borderId="39" xfId="35" applyFont="1" applyFill="1" applyBorder="1" applyAlignment="1">
      <alignment horizontal="center" textRotation="90" wrapText="1"/>
    </xf>
    <xf numFmtId="0" fontId="145" fillId="81" borderId="39" xfId="33" applyFont="1" applyFill="1" applyBorder="1" applyAlignment="1">
      <alignment horizontal="center" textRotation="90" wrapText="1"/>
    </xf>
    <xf numFmtId="0" fontId="141" fillId="79" borderId="40" xfId="34" applyFont="1" applyFill="1" applyBorder="1" applyAlignment="1">
      <alignment horizontal="center" textRotation="90" wrapText="1"/>
    </xf>
    <xf numFmtId="0" fontId="145" fillId="82" borderId="39" xfId="37" applyFont="1" applyFill="1" applyBorder="1" applyAlignment="1">
      <alignment horizontal="center" textRotation="90" wrapText="1"/>
    </xf>
    <xf numFmtId="0" fontId="145" fillId="82" borderId="41" xfId="37" applyFont="1" applyFill="1" applyBorder="1" applyAlignment="1">
      <alignment horizontal="center" textRotation="90" wrapText="1"/>
    </xf>
    <xf numFmtId="3" fontId="109" fillId="0" borderId="0" xfId="0" applyNumberFormat="1" applyFont="1" applyAlignment="1">
      <alignment horizontal="right"/>
    </xf>
    <xf numFmtId="3" fontId="109" fillId="0" borderId="58" xfId="0" applyNumberFormat="1" applyFont="1" applyBorder="1" applyAlignment="1">
      <alignment horizontal="right"/>
    </xf>
    <xf numFmtId="3" fontId="109" fillId="0" borderId="60" xfId="0" applyNumberFormat="1" applyFont="1" applyBorder="1" applyAlignment="1">
      <alignment horizontal="right"/>
    </xf>
    <xf numFmtId="0" fontId="18" fillId="48" borderId="0" xfId="0" applyFont="1" applyFill="1"/>
    <xf numFmtId="0" fontId="18" fillId="48" borderId="21" xfId="0" applyFont="1" applyFill="1" applyBorder="1"/>
    <xf numFmtId="0" fontId="143" fillId="0" borderId="0" xfId="0" applyFont="1" applyAlignment="1">
      <alignment horizontal="left" indent="1"/>
    </xf>
    <xf numFmtId="0" fontId="143" fillId="0" borderId="0" xfId="0" applyFont="1"/>
    <xf numFmtId="0" fontId="146" fillId="0" borderId="0" xfId="0" applyFont="1" applyAlignment="1">
      <alignment horizontal="left" indent="1"/>
    </xf>
    <xf numFmtId="0" fontId="146" fillId="0" borderId="0" xfId="0" applyFont="1" applyAlignment="1">
      <alignment horizontal="left" vertical="center" indent="1"/>
    </xf>
    <xf numFmtId="0" fontId="146" fillId="0" borderId="0" xfId="0" applyFont="1" applyAlignment="1">
      <alignment horizontal="center" vertical="center" wrapText="1"/>
    </xf>
    <xf numFmtId="0" fontId="146" fillId="48" borderId="0" xfId="0" applyFont="1" applyFill="1" applyAlignment="1">
      <alignment horizontal="center" vertical="center" wrapText="1"/>
    </xf>
    <xf numFmtId="0" fontId="125" fillId="0" borderId="0" xfId="0" applyFont="1" applyAlignment="1">
      <alignment horizontal="center" wrapText="1"/>
    </xf>
    <xf numFmtId="0" fontId="147" fillId="0" borderId="0" xfId="0" applyFont="1"/>
    <xf numFmtId="2" fontId="147" fillId="0" borderId="0" xfId="0" applyNumberFormat="1" applyFont="1"/>
    <xf numFmtId="165" fontId="147" fillId="0" borderId="0" xfId="0" applyNumberFormat="1" applyFont="1"/>
    <xf numFmtId="165" fontId="148" fillId="0" borderId="98" xfId="0" applyNumberFormat="1" applyFont="1" applyBorder="1" applyAlignment="1">
      <alignment horizontal="center"/>
    </xf>
    <xf numFmtId="165" fontId="148" fillId="0" borderId="99" xfId="0" applyNumberFormat="1" applyFont="1" applyBorder="1" applyAlignment="1">
      <alignment horizontal="center"/>
    </xf>
    <xf numFmtId="0" fontId="87" fillId="95" borderId="101" xfId="0" applyFont="1" applyFill="1" applyBorder="1" applyAlignment="1">
      <alignment textRotation="90" wrapText="1"/>
    </xf>
    <xf numFmtId="0" fontId="87" fillId="96" borderId="101" xfId="0" applyFont="1" applyFill="1" applyBorder="1" applyAlignment="1">
      <alignment horizontal="center" textRotation="90" wrapText="1"/>
    </xf>
    <xf numFmtId="165" fontId="150" fillId="97" borderId="101" xfId="0" applyNumberFormat="1" applyFont="1" applyFill="1" applyBorder="1" applyAlignment="1">
      <alignment horizontal="right" vertical="top" textRotation="90"/>
    </xf>
    <xf numFmtId="0" fontId="151" fillId="98" borderId="101" xfId="0" applyFont="1" applyFill="1" applyBorder="1" applyAlignment="1">
      <alignment horizontal="center" vertical="top" textRotation="90" wrapText="1"/>
    </xf>
    <xf numFmtId="0" fontId="152" fillId="99" borderId="101" xfId="0" applyFont="1" applyFill="1" applyBorder="1" applyAlignment="1">
      <alignment horizontal="left" vertical="top" textRotation="90" wrapText="1"/>
    </xf>
    <xf numFmtId="0" fontId="116" fillId="48" borderId="0" xfId="0" applyFont="1" applyFill="1" applyAlignment="1">
      <alignment horizontal="left" wrapText="1"/>
    </xf>
    <xf numFmtId="0" fontId="113" fillId="48" borderId="0" xfId="286" applyFont="1" applyFill="1" applyAlignment="1" applyProtection="1">
      <alignment horizontal="left"/>
    </xf>
    <xf numFmtId="0" fontId="149" fillId="87" borderId="101" xfId="0" applyFont="1" applyFill="1" applyBorder="1" applyAlignment="1">
      <alignment horizontal="center" vertical="center" wrapText="1"/>
    </xf>
    <xf numFmtId="0" fontId="100" fillId="88" borderId="101" xfId="0" applyFont="1" applyFill="1" applyBorder="1" applyAlignment="1">
      <alignment horizontal="center" wrapText="1"/>
    </xf>
    <xf numFmtId="0" fontId="100" fillId="89" borderId="101" xfId="0" applyFont="1" applyFill="1" applyBorder="1" applyAlignment="1">
      <alignment horizontal="center" vertical="center" wrapText="1"/>
    </xf>
    <xf numFmtId="0" fontId="100" fillId="90" borderId="101" xfId="0" applyFont="1" applyFill="1" applyBorder="1" applyAlignment="1">
      <alignment horizontal="center" wrapText="1"/>
    </xf>
    <xf numFmtId="0" fontId="100" fillId="91" borderId="101" xfId="0" applyFont="1" applyFill="1" applyBorder="1" applyAlignment="1">
      <alignment horizontal="center" wrapText="1"/>
    </xf>
    <xf numFmtId="0" fontId="99" fillId="92" borderId="101" xfId="0" applyFont="1" applyFill="1" applyBorder="1" applyAlignment="1">
      <alignment horizontal="center" wrapText="1"/>
    </xf>
    <xf numFmtId="0" fontId="100" fillId="93" borderId="101" xfId="0" applyFont="1" applyFill="1" applyBorder="1" applyAlignment="1">
      <alignment horizontal="center" wrapText="1"/>
    </xf>
    <xf numFmtId="0" fontId="91" fillId="48" borderId="0" xfId="0" applyFont="1" applyFill="1" applyAlignment="1">
      <alignment horizontal="left"/>
    </xf>
    <xf numFmtId="0" fontId="92" fillId="48" borderId="102" xfId="0" applyFont="1" applyFill="1" applyBorder="1" applyAlignment="1">
      <alignment horizontal="left" vertical="center" wrapText="1"/>
    </xf>
    <xf numFmtId="0" fontId="87" fillId="95" borderId="101" xfId="0" applyFont="1" applyFill="1" applyBorder="1" applyAlignment="1">
      <alignment horizontal="center" textRotation="90" wrapText="1"/>
    </xf>
    <xf numFmtId="0" fontId="87" fillId="96" borderId="101" xfId="0" applyFont="1" applyFill="1" applyBorder="1" applyAlignment="1">
      <alignment horizontal="center" textRotation="90" wrapText="1"/>
    </xf>
    <xf numFmtId="0" fontId="87" fillId="95" borderId="101" xfId="0" applyFont="1" applyFill="1" applyBorder="1" applyAlignment="1">
      <alignment horizontal="center" textRotation="90"/>
    </xf>
    <xf numFmtId="0" fontId="87" fillId="94" borderId="101" xfId="0" applyFont="1" applyFill="1" applyBorder="1" applyAlignment="1">
      <alignment horizontal="center" textRotation="90" wrapText="1"/>
    </xf>
    <xf numFmtId="0" fontId="87" fillId="94" borderId="101" xfId="0" applyFont="1" applyFill="1" applyBorder="1" applyAlignment="1">
      <alignment horizontal="center" textRotation="90"/>
    </xf>
    <xf numFmtId="0" fontId="111" fillId="47" borderId="0" xfId="0" applyFont="1" applyFill="1" applyAlignment="1">
      <alignment horizontal="center" vertical="center" wrapText="1"/>
    </xf>
    <xf numFmtId="0" fontId="119" fillId="47" borderId="0" xfId="0" applyFont="1" applyFill="1" applyAlignment="1">
      <alignment horizontal="left" wrapText="1"/>
    </xf>
    <xf numFmtId="0" fontId="17" fillId="48" borderId="0" xfId="0" applyFont="1" applyFill="1" applyAlignment="1">
      <alignment horizontal="left" wrapText="1"/>
    </xf>
    <xf numFmtId="0" fontId="81" fillId="48" borderId="0" xfId="0" applyFont="1" applyFill="1" applyAlignment="1">
      <alignment horizontal="center" wrapText="1"/>
    </xf>
    <xf numFmtId="0" fontId="80" fillId="0" borderId="0" xfId="286" applyFill="1" applyBorder="1" applyAlignment="1" applyProtection="1">
      <alignment horizontal="left" vertical="center" wrapText="1"/>
    </xf>
    <xf numFmtId="0" fontId="113" fillId="48" borderId="0" xfId="286" applyFont="1" applyFill="1" applyAlignment="1" applyProtection="1">
      <alignment horizontal="left"/>
    </xf>
    <xf numFmtId="0" fontId="94" fillId="0" borderId="0" xfId="0" applyFont="1" applyAlignment="1">
      <alignment horizontal="left" vertical="top" wrapText="1"/>
    </xf>
    <xf numFmtId="0" fontId="87" fillId="96" borderId="104" xfId="0" applyFont="1" applyFill="1" applyBorder="1" applyAlignment="1">
      <alignment horizontal="center" textRotation="90" wrapText="1"/>
    </xf>
    <xf numFmtId="0" fontId="87" fillId="96" borderId="105" xfId="0" applyFont="1" applyFill="1" applyBorder="1" applyAlignment="1">
      <alignment horizontal="center" textRotation="90" wrapText="1"/>
    </xf>
    <xf numFmtId="0" fontId="87" fillId="96" borderId="106" xfId="0" applyFont="1" applyFill="1" applyBorder="1" applyAlignment="1">
      <alignment horizontal="center" textRotation="90" wrapText="1"/>
    </xf>
    <xf numFmtId="0" fontId="116" fillId="48" borderId="0" xfId="0" applyFont="1" applyFill="1" applyAlignment="1">
      <alignment horizontal="left" wrapText="1"/>
    </xf>
    <xf numFmtId="0" fontId="114" fillId="48" borderId="0" xfId="0" applyFont="1" applyFill="1" applyAlignment="1">
      <alignment horizontal="left" wrapText="1"/>
    </xf>
    <xf numFmtId="0" fontId="113" fillId="48" borderId="103" xfId="286" applyFont="1" applyFill="1" applyBorder="1" applyAlignment="1" applyProtection="1">
      <alignment horizontal="left" vertical="top" wrapText="1"/>
    </xf>
    <xf numFmtId="0" fontId="114" fillId="48" borderId="64" xfId="0" applyFont="1" applyFill="1" applyBorder="1" applyAlignment="1">
      <alignment horizontal="left" wrapText="1"/>
    </xf>
    <xf numFmtId="0" fontId="112" fillId="48" borderId="0" xfId="286" applyFont="1" applyFill="1" applyAlignment="1" applyProtection="1">
      <alignment horizontal="left"/>
    </xf>
    <xf numFmtId="0" fontId="98" fillId="47" borderId="29" xfId="0" applyFont="1" applyFill="1" applyBorder="1" applyAlignment="1">
      <alignment horizontal="left" wrapText="1"/>
    </xf>
    <xf numFmtId="0" fontId="0" fillId="48" borderId="0" xfId="0" applyFill="1" applyAlignment="1">
      <alignment horizontal="left" wrapText="1"/>
    </xf>
    <xf numFmtId="0" fontId="87" fillId="71" borderId="0" xfId="0" applyFont="1" applyFill="1" applyAlignment="1">
      <alignment horizontal="center"/>
    </xf>
  </cellXfs>
  <cellStyles count="305">
    <cellStyle name="_x000d__x000a_JournalTemplate=C:\COMFO\CTALK\JOURSTD.TPL_x000d__x000a_LbStateAddress=3 3 0 251 1 89 2 311_x000d__x000a_LbStateJou" xfId="78" xr:uid="{00000000-0005-0000-0000-000000000000}"/>
    <cellStyle name="_KF08 DL 080909 raw data Part III Ch1" xfId="79" xr:uid="{00000000-0005-0000-0000-000001000000}"/>
    <cellStyle name="_KF08 DL 080909 raw data Part III Ch1_KF2010 Figure 1 1 1 World GERD 100310 (2)" xfId="80" xr:uid="{00000000-0005-0000-0000-000002000000}"/>
    <cellStyle name="20% - Accent1" xfId="18" builtinId="30" customBuiltin="1"/>
    <cellStyle name="20% - Accent1 2" xfId="41" xr:uid="{00000000-0005-0000-0000-000004000000}"/>
    <cellStyle name="20% - Accent1 3" xfId="81" xr:uid="{00000000-0005-0000-0000-000005000000}"/>
    <cellStyle name="20% - Accent2" xfId="22" builtinId="34" customBuiltin="1"/>
    <cellStyle name="20% - Accent2 2" xfId="42" xr:uid="{00000000-0005-0000-0000-000007000000}"/>
    <cellStyle name="20% - Accent2 3" xfId="82" xr:uid="{00000000-0005-0000-0000-000008000000}"/>
    <cellStyle name="20% - Accent3" xfId="26" builtinId="38" customBuiltin="1"/>
    <cellStyle name="20% - Accent3 2" xfId="43" xr:uid="{00000000-0005-0000-0000-00000A000000}"/>
    <cellStyle name="20% - Accent3 3" xfId="83" xr:uid="{00000000-0005-0000-0000-00000B000000}"/>
    <cellStyle name="20% - Accent4" xfId="30" builtinId="42" customBuiltin="1"/>
    <cellStyle name="20% - Accent4 2" xfId="44" xr:uid="{00000000-0005-0000-0000-00000D000000}"/>
    <cellStyle name="20% - Accent4 3" xfId="84" xr:uid="{00000000-0005-0000-0000-00000E000000}"/>
    <cellStyle name="20% - Accent5" xfId="34" builtinId="46" customBuiltin="1"/>
    <cellStyle name="20% - Accent5 2" xfId="85" xr:uid="{00000000-0005-0000-0000-000010000000}"/>
    <cellStyle name="20% - Accent5 3" xfId="86" xr:uid="{00000000-0005-0000-0000-000011000000}"/>
    <cellStyle name="20% - Accent6" xfId="38" builtinId="50" customBuiltin="1"/>
    <cellStyle name="20% - Accent6 2" xfId="87" xr:uid="{00000000-0005-0000-0000-000013000000}"/>
    <cellStyle name="20% - Accent6 3" xfId="88" xr:uid="{00000000-0005-0000-0000-000014000000}"/>
    <cellStyle name="20% - Colore 1" xfId="89" xr:uid="{00000000-0005-0000-0000-000015000000}"/>
    <cellStyle name="20% - Colore 2" xfId="90" xr:uid="{00000000-0005-0000-0000-000016000000}"/>
    <cellStyle name="20% - Colore 3" xfId="91" xr:uid="{00000000-0005-0000-0000-000017000000}"/>
    <cellStyle name="20% - Colore 4" xfId="92" xr:uid="{00000000-0005-0000-0000-000018000000}"/>
    <cellStyle name="20% - Colore 5" xfId="93" xr:uid="{00000000-0005-0000-0000-000019000000}"/>
    <cellStyle name="20% - Colore 6" xfId="94" xr:uid="{00000000-0005-0000-0000-00001A000000}"/>
    <cellStyle name="40% - Accent1" xfId="19" builtinId="31" customBuiltin="1"/>
    <cellStyle name="40% - Accent1 2" xfId="45" xr:uid="{00000000-0005-0000-0000-00001C000000}"/>
    <cellStyle name="40% - Accent1 3" xfId="95" xr:uid="{00000000-0005-0000-0000-00001D000000}"/>
    <cellStyle name="40% - Accent2" xfId="23" builtinId="35" customBuiltin="1"/>
    <cellStyle name="40% - Accent2 2" xfId="96" xr:uid="{00000000-0005-0000-0000-00001F000000}"/>
    <cellStyle name="40% - Accent2 3" xfId="97" xr:uid="{00000000-0005-0000-0000-000020000000}"/>
    <cellStyle name="40% - Accent3" xfId="27" builtinId="39" customBuiltin="1"/>
    <cellStyle name="40% - Accent3 2" xfId="46" xr:uid="{00000000-0005-0000-0000-000022000000}"/>
    <cellStyle name="40% - Accent3 3" xfId="98" xr:uid="{00000000-0005-0000-0000-000023000000}"/>
    <cellStyle name="40% - Accent4" xfId="31" builtinId="43" customBuiltin="1"/>
    <cellStyle name="40% - Accent4 2" xfId="47" xr:uid="{00000000-0005-0000-0000-000025000000}"/>
    <cellStyle name="40% - Accent4 3" xfId="99" xr:uid="{00000000-0005-0000-0000-000026000000}"/>
    <cellStyle name="40% - Accent5" xfId="35" builtinId="47" customBuiltin="1"/>
    <cellStyle name="40% - Accent5 2" xfId="100" xr:uid="{00000000-0005-0000-0000-000028000000}"/>
    <cellStyle name="40% - Accent5 3" xfId="101" xr:uid="{00000000-0005-0000-0000-000029000000}"/>
    <cellStyle name="40% - Accent6" xfId="39" builtinId="51" customBuiltin="1"/>
    <cellStyle name="40% - Accent6 2" xfId="48" xr:uid="{00000000-0005-0000-0000-00002B000000}"/>
    <cellStyle name="40% - Accent6 3" xfId="102" xr:uid="{00000000-0005-0000-0000-00002C000000}"/>
    <cellStyle name="40% - Colore 1" xfId="103" xr:uid="{00000000-0005-0000-0000-00002D000000}"/>
    <cellStyle name="40% - Colore 2" xfId="104" xr:uid="{00000000-0005-0000-0000-00002E000000}"/>
    <cellStyle name="40% - Colore 3" xfId="105" xr:uid="{00000000-0005-0000-0000-00002F000000}"/>
    <cellStyle name="40% - Colore 4" xfId="106" xr:uid="{00000000-0005-0000-0000-000030000000}"/>
    <cellStyle name="40% - Colore 5" xfId="107" xr:uid="{00000000-0005-0000-0000-000031000000}"/>
    <cellStyle name="40% - Colore 6" xfId="108" xr:uid="{00000000-0005-0000-0000-000032000000}"/>
    <cellStyle name="60% - Accent1" xfId="20" builtinId="32" customBuiltin="1"/>
    <cellStyle name="60% - Accent1 2" xfId="49" xr:uid="{00000000-0005-0000-0000-000034000000}"/>
    <cellStyle name="60% - Accent1 3" xfId="109" xr:uid="{00000000-0005-0000-0000-000035000000}"/>
    <cellStyle name="60% - Accent2" xfId="24" builtinId="36" customBuiltin="1"/>
    <cellStyle name="60% - Accent2 2" xfId="110" xr:uid="{00000000-0005-0000-0000-000037000000}"/>
    <cellStyle name="60% - Accent2 3" xfId="111" xr:uid="{00000000-0005-0000-0000-000038000000}"/>
    <cellStyle name="60% - Accent3" xfId="28" builtinId="40" customBuiltin="1"/>
    <cellStyle name="60% - Accent3 2" xfId="50" xr:uid="{00000000-0005-0000-0000-00003A000000}"/>
    <cellStyle name="60% - Accent3 3" xfId="112" xr:uid="{00000000-0005-0000-0000-00003B000000}"/>
    <cellStyle name="60% - Accent4" xfId="32" builtinId="44" customBuiltin="1"/>
    <cellStyle name="60% - Accent4 2" xfId="51" xr:uid="{00000000-0005-0000-0000-00003D000000}"/>
    <cellStyle name="60% - Accent4 3" xfId="113" xr:uid="{00000000-0005-0000-0000-00003E000000}"/>
    <cellStyle name="60% - Accent5" xfId="36" builtinId="48" customBuiltin="1"/>
    <cellStyle name="60% - Accent5 2" xfId="114" xr:uid="{00000000-0005-0000-0000-000040000000}"/>
    <cellStyle name="60% - Accent5 3" xfId="115" xr:uid="{00000000-0005-0000-0000-000041000000}"/>
    <cellStyle name="60% - Accent6" xfId="40" builtinId="52" customBuiltin="1"/>
    <cellStyle name="60% - Accent6 2" xfId="52" xr:uid="{00000000-0005-0000-0000-000043000000}"/>
    <cellStyle name="60% - Accent6 3" xfId="116" xr:uid="{00000000-0005-0000-0000-000044000000}"/>
    <cellStyle name="60% - Colore 1" xfId="117" xr:uid="{00000000-0005-0000-0000-000045000000}"/>
    <cellStyle name="60% - Colore 2" xfId="118" xr:uid="{00000000-0005-0000-0000-000046000000}"/>
    <cellStyle name="60% - Colore 3" xfId="119" xr:uid="{00000000-0005-0000-0000-000047000000}"/>
    <cellStyle name="60% - Colore 4" xfId="120" xr:uid="{00000000-0005-0000-0000-000048000000}"/>
    <cellStyle name="60% - Colore 5" xfId="121" xr:uid="{00000000-0005-0000-0000-000049000000}"/>
    <cellStyle name="60% - Colore 6" xfId="122" xr:uid="{00000000-0005-0000-0000-00004A000000}"/>
    <cellStyle name="Accent1" xfId="17" builtinId="29" customBuiltin="1"/>
    <cellStyle name="Accent1 2" xfId="53" xr:uid="{00000000-0005-0000-0000-00004C000000}"/>
    <cellStyle name="Accent1 3" xfId="123" xr:uid="{00000000-0005-0000-0000-00004D000000}"/>
    <cellStyle name="Accent2" xfId="21" builtinId="33" customBuiltin="1"/>
    <cellStyle name="Accent2 2" xfId="54" xr:uid="{00000000-0005-0000-0000-00004F000000}"/>
    <cellStyle name="Accent2 3" xfId="124" xr:uid="{00000000-0005-0000-0000-000050000000}"/>
    <cellStyle name="Accent3" xfId="25" builtinId="37" customBuiltin="1"/>
    <cellStyle name="Accent3 2" xfId="55" xr:uid="{00000000-0005-0000-0000-000052000000}"/>
    <cellStyle name="Accent3 3" xfId="125" xr:uid="{00000000-0005-0000-0000-000053000000}"/>
    <cellStyle name="Accent4" xfId="29" builtinId="41" customBuiltin="1"/>
    <cellStyle name="Accent4 2" xfId="56" xr:uid="{00000000-0005-0000-0000-000055000000}"/>
    <cellStyle name="Accent4 3" xfId="126" xr:uid="{00000000-0005-0000-0000-000056000000}"/>
    <cellStyle name="Accent5" xfId="33" builtinId="45" customBuiltin="1"/>
    <cellStyle name="Accent5 2" xfId="127" xr:uid="{00000000-0005-0000-0000-000058000000}"/>
    <cellStyle name="Accent5 3" xfId="128" xr:uid="{00000000-0005-0000-0000-000059000000}"/>
    <cellStyle name="Accent6" xfId="37" builtinId="49" customBuiltin="1"/>
    <cellStyle name="Accent6 2" xfId="129" xr:uid="{00000000-0005-0000-0000-00005B000000}"/>
    <cellStyle name="Accent6 3" xfId="130" xr:uid="{00000000-0005-0000-0000-00005C000000}"/>
    <cellStyle name="ANCLAS,REZONES Y SUS PARTES,DE FUNDICION,DE HIERRO O DE ACERO" xfId="131" xr:uid="{00000000-0005-0000-0000-00005D000000}"/>
    <cellStyle name="Bad" xfId="7" builtinId="27" customBuiltin="1"/>
    <cellStyle name="Bad 2" xfId="57" xr:uid="{00000000-0005-0000-0000-00005F000000}"/>
    <cellStyle name="Berekening 2" xfId="132" xr:uid="{00000000-0005-0000-0000-000060000000}"/>
    <cellStyle name="bin" xfId="133" xr:uid="{00000000-0005-0000-0000-000061000000}"/>
    <cellStyle name="blue" xfId="134" xr:uid="{00000000-0005-0000-0000-000062000000}"/>
    <cellStyle name="Calcolo" xfId="135" xr:uid="{00000000-0005-0000-0000-000063000000}"/>
    <cellStyle name="Calculation" xfId="11" builtinId="22" customBuiltin="1"/>
    <cellStyle name="Calculation 2" xfId="58" xr:uid="{00000000-0005-0000-0000-000065000000}"/>
    <cellStyle name="cell" xfId="136" xr:uid="{00000000-0005-0000-0000-000066000000}"/>
    <cellStyle name="Cella collegata" xfId="137" xr:uid="{00000000-0005-0000-0000-000067000000}"/>
    <cellStyle name="Cella da controllare" xfId="138" xr:uid="{00000000-0005-0000-0000-000068000000}"/>
    <cellStyle name="Check Cell" xfId="13" builtinId="23" customBuiltin="1"/>
    <cellStyle name="Check Cell 2" xfId="139" xr:uid="{00000000-0005-0000-0000-00006A000000}"/>
    <cellStyle name="Col&amp;RowHeadings" xfId="140" xr:uid="{00000000-0005-0000-0000-00006B000000}"/>
    <cellStyle name="ColCodes" xfId="141" xr:uid="{00000000-0005-0000-0000-00006C000000}"/>
    <cellStyle name="Colore 1" xfId="142" xr:uid="{00000000-0005-0000-0000-00006D000000}"/>
    <cellStyle name="Colore 2" xfId="143" xr:uid="{00000000-0005-0000-0000-00006E000000}"/>
    <cellStyle name="Colore 3" xfId="144" xr:uid="{00000000-0005-0000-0000-00006F000000}"/>
    <cellStyle name="Colore 4" xfId="145" xr:uid="{00000000-0005-0000-0000-000070000000}"/>
    <cellStyle name="Colore 5" xfId="146" xr:uid="{00000000-0005-0000-0000-000071000000}"/>
    <cellStyle name="Colore 6" xfId="147" xr:uid="{00000000-0005-0000-0000-000072000000}"/>
    <cellStyle name="ColTitles" xfId="148" xr:uid="{00000000-0005-0000-0000-000073000000}"/>
    <cellStyle name="column" xfId="149" xr:uid="{00000000-0005-0000-0000-000074000000}"/>
    <cellStyle name="Comma" xfId="74" builtinId="3" customBuiltin="1"/>
    <cellStyle name="Comma 10" xfId="289" xr:uid="{CBD77B2E-22B9-4E48-9A9D-08EF915A4B33}"/>
    <cellStyle name="Comma 11" xfId="290" xr:uid="{75BA0827-B46A-4E6F-BC6E-47E221367BD0}"/>
    <cellStyle name="Comma 2" xfId="70" xr:uid="{00000000-0005-0000-0000-000076000000}"/>
    <cellStyle name="Comma 2 2" xfId="150" xr:uid="{00000000-0005-0000-0000-000077000000}"/>
    <cellStyle name="Comma 2 3" xfId="151" xr:uid="{00000000-0005-0000-0000-000078000000}"/>
    <cellStyle name="Comma 2 3 2" xfId="291" xr:uid="{71EC4E2C-20CF-46A6-8D6E-9D1AE92ED1CF}"/>
    <cellStyle name="Comma 2 4" xfId="292" xr:uid="{96DB74E6-6484-4A05-858C-F09C29988019}"/>
    <cellStyle name="Comma 2 5" xfId="293" xr:uid="{C4AAAC6C-19F2-40F2-AD4C-91BBCACCEAFA}"/>
    <cellStyle name="Comma 2 6" xfId="294" xr:uid="{B18A97FD-B0C2-4CCE-8C21-F5B9D98C9A62}"/>
    <cellStyle name="Comma 2_GII2013_Mika_June07" xfId="77" xr:uid="{00000000-0005-0000-0000-000079000000}"/>
    <cellStyle name="Comma 3" xfId="152" xr:uid="{00000000-0005-0000-0000-00007A000000}"/>
    <cellStyle name="Comma 3 2" xfId="295" xr:uid="{5A507055-D8C3-46DB-A7A5-F76DF3042D94}"/>
    <cellStyle name="Comma 4" xfId="296" xr:uid="{9603DC4F-E33A-466E-8CBA-71C679D0E70B}"/>
    <cellStyle name="Comma 5" xfId="297" xr:uid="{3B8C20AC-7BE3-47FF-9DA3-6CB5BE560E04}"/>
    <cellStyle name="Comma 6" xfId="298" xr:uid="{BC900C9B-9814-41C0-A548-E15E6E801660}"/>
    <cellStyle name="Comma 7" xfId="299" xr:uid="{ED088438-D0FA-4F91-A2D7-D6BBFEA92A23}"/>
    <cellStyle name="Comma 8" xfId="300" xr:uid="{2E31B3F7-C5F1-4144-973D-121F7FE89EFD}"/>
    <cellStyle name="Comma 9" xfId="301" xr:uid="{BD769037-D791-4462-B544-F8C2031C7302}"/>
    <cellStyle name="Comma0" xfId="153" xr:uid="{00000000-0005-0000-0000-00007B000000}"/>
    <cellStyle name="Controlecel 2" xfId="154" xr:uid="{00000000-0005-0000-0000-00007C000000}"/>
    <cellStyle name="Currency0" xfId="155" xr:uid="{00000000-0005-0000-0000-00007D000000}"/>
    <cellStyle name="DataEntryCells" xfId="156" xr:uid="{00000000-0005-0000-0000-00007E000000}"/>
    <cellStyle name="Date" xfId="157" xr:uid="{00000000-0005-0000-0000-00007F000000}"/>
    <cellStyle name="Dezimal [0]_Germany" xfId="158" xr:uid="{00000000-0005-0000-0000-000080000000}"/>
    <cellStyle name="Dezimal_Germany" xfId="159" xr:uid="{00000000-0005-0000-0000-000081000000}"/>
    <cellStyle name="ErrRpt_DataEntryCells" xfId="160" xr:uid="{00000000-0005-0000-0000-000082000000}"/>
    <cellStyle name="ErrRpt-DataEntryCells" xfId="161" xr:uid="{00000000-0005-0000-0000-000083000000}"/>
    <cellStyle name="ErrRpt-GreyBackground" xfId="162" xr:uid="{00000000-0005-0000-0000-000084000000}"/>
    <cellStyle name="Euro" xfId="163" xr:uid="{00000000-0005-0000-0000-000085000000}"/>
    <cellStyle name="Euro 2" xfId="302" xr:uid="{BC831DA7-751E-42AD-9651-800AF1D0B941}"/>
    <cellStyle name="Explanatory Text" xfId="15" builtinId="53" customBuiltin="1"/>
    <cellStyle name="Explanatory Text 2" xfId="164" xr:uid="{00000000-0005-0000-0000-000087000000}"/>
    <cellStyle name="Fixed" xfId="165" xr:uid="{00000000-0005-0000-0000-000088000000}"/>
    <cellStyle name="formula" xfId="166" xr:uid="{00000000-0005-0000-0000-000089000000}"/>
    <cellStyle name="gap" xfId="167" xr:uid="{00000000-0005-0000-0000-00008A000000}"/>
    <cellStyle name="Gekoppelde cel 2" xfId="168" xr:uid="{00000000-0005-0000-0000-00008B000000}"/>
    <cellStyle name="Goed 2" xfId="169" xr:uid="{00000000-0005-0000-0000-00008C000000}"/>
    <cellStyle name="Good" xfId="6" builtinId="26" customBuiltin="1"/>
    <cellStyle name="Good 2" xfId="170" xr:uid="{00000000-0005-0000-0000-00008E000000}"/>
    <cellStyle name="GreyBackground" xfId="171" xr:uid="{00000000-0005-0000-0000-00008F000000}"/>
    <cellStyle name="Heading 1" xfId="2" builtinId="16" customBuiltin="1"/>
    <cellStyle name="Heading 1 2" xfId="59" xr:uid="{00000000-0005-0000-0000-000091000000}"/>
    <cellStyle name="Heading 2" xfId="3" builtinId="17" customBuiltin="1"/>
    <cellStyle name="Heading 2 2" xfId="60" xr:uid="{00000000-0005-0000-0000-000093000000}"/>
    <cellStyle name="Heading 3" xfId="4" builtinId="18" customBuiltin="1"/>
    <cellStyle name="Heading 3 2" xfId="61" xr:uid="{00000000-0005-0000-0000-000095000000}"/>
    <cellStyle name="Heading 4" xfId="5" builtinId="19" customBuiltin="1"/>
    <cellStyle name="Heading 4 2" xfId="62" xr:uid="{00000000-0005-0000-0000-000097000000}"/>
    <cellStyle name="Hyperlink" xfId="286" builtinId="8"/>
    <cellStyle name="Hyperlink 2" xfId="172" xr:uid="{00000000-0005-0000-0000-000099000000}"/>
    <cellStyle name="Hyperlink 3" xfId="287" xr:uid="{00000000-0005-0000-0000-00009A000000}"/>
    <cellStyle name="Hyperlink 4" xfId="303" xr:uid="{D5C32D2D-C95B-4C00-B4E9-B7E5B18E130B}"/>
    <cellStyle name="Input" xfId="9" builtinId="20" customBuiltin="1"/>
    <cellStyle name="Input 2" xfId="173" xr:uid="{00000000-0005-0000-0000-00009C000000}"/>
    <cellStyle name="Invoer 2" xfId="174" xr:uid="{00000000-0005-0000-0000-00009D000000}"/>
    <cellStyle name="ISC" xfId="175" xr:uid="{00000000-0005-0000-0000-00009E000000}"/>
    <cellStyle name="isced" xfId="176" xr:uid="{00000000-0005-0000-0000-00009F000000}"/>
    <cellStyle name="ISCED Titles" xfId="177" xr:uid="{00000000-0005-0000-0000-0000A0000000}"/>
    <cellStyle name="Komma 2" xfId="178" xr:uid="{00000000-0005-0000-0000-0000A1000000}"/>
    <cellStyle name="Kop 1 2" xfId="179" xr:uid="{00000000-0005-0000-0000-0000A2000000}"/>
    <cellStyle name="Kop 2 2" xfId="180" xr:uid="{00000000-0005-0000-0000-0000A3000000}"/>
    <cellStyle name="Kop 3 2" xfId="181" xr:uid="{00000000-0005-0000-0000-0000A4000000}"/>
    <cellStyle name="Kop 4 2" xfId="182" xr:uid="{00000000-0005-0000-0000-0000A5000000}"/>
    <cellStyle name="level1a" xfId="183" xr:uid="{00000000-0005-0000-0000-0000A6000000}"/>
    <cellStyle name="level2" xfId="184" xr:uid="{00000000-0005-0000-0000-0000A7000000}"/>
    <cellStyle name="level2a" xfId="185" xr:uid="{00000000-0005-0000-0000-0000A8000000}"/>
    <cellStyle name="level3" xfId="186" xr:uid="{00000000-0005-0000-0000-0000A9000000}"/>
    <cellStyle name="Linked Cell" xfId="12" builtinId="24" customBuiltin="1"/>
    <cellStyle name="Linked Cell 2" xfId="187" xr:uid="{00000000-0005-0000-0000-0000AB000000}"/>
    <cellStyle name="Migliaia (0)_conti99" xfId="188" xr:uid="{00000000-0005-0000-0000-0000AC000000}"/>
    <cellStyle name="Milliers [0]_8GRAD" xfId="189" xr:uid="{00000000-0005-0000-0000-0000AD000000}"/>
    <cellStyle name="Milliers_8GRAD" xfId="190" xr:uid="{00000000-0005-0000-0000-0000AE000000}"/>
    <cellStyle name="Monétaire [0]_8GRAD" xfId="191" xr:uid="{00000000-0005-0000-0000-0000AF000000}"/>
    <cellStyle name="Monétaire_8GRAD" xfId="192" xr:uid="{00000000-0005-0000-0000-0000B0000000}"/>
    <cellStyle name="Neutraal 2" xfId="193" xr:uid="{00000000-0005-0000-0000-0000B1000000}"/>
    <cellStyle name="Neutral" xfId="8" builtinId="28" customBuiltin="1"/>
    <cellStyle name="Neutral 2" xfId="194" xr:uid="{00000000-0005-0000-0000-0000B3000000}"/>
    <cellStyle name="Neutrale" xfId="195" xr:uid="{00000000-0005-0000-0000-0000B4000000}"/>
    <cellStyle name="Normal" xfId="0" builtinId="0"/>
    <cellStyle name="Normal 19" xfId="196" xr:uid="{00000000-0005-0000-0000-0000B6000000}"/>
    <cellStyle name="Normal 2" xfId="63" xr:uid="{00000000-0005-0000-0000-0000B7000000}"/>
    <cellStyle name="Normal 2 2" xfId="64" xr:uid="{00000000-0005-0000-0000-0000B8000000}"/>
    <cellStyle name="Normal 2 2 2" xfId="197" xr:uid="{00000000-0005-0000-0000-0000B9000000}"/>
    <cellStyle name="Normal 2 2 3" xfId="198" xr:uid="{00000000-0005-0000-0000-0000BA000000}"/>
    <cellStyle name="Normal 2 2_GII2013_Mika_June07" xfId="76" xr:uid="{00000000-0005-0000-0000-0000BB000000}"/>
    <cellStyle name="Normal 2 3" xfId="71" xr:uid="{00000000-0005-0000-0000-0000BC000000}"/>
    <cellStyle name="Normal 2 3 2" xfId="199" xr:uid="{00000000-0005-0000-0000-0000BD000000}"/>
    <cellStyle name="Normal 2 3_GII2013_Mika_June07" xfId="200" xr:uid="{00000000-0005-0000-0000-0000BE000000}"/>
    <cellStyle name="Normal 2 4" xfId="201" xr:uid="{00000000-0005-0000-0000-0000BF000000}"/>
    <cellStyle name="Normal 2 5" xfId="202" xr:uid="{00000000-0005-0000-0000-0000C0000000}"/>
    <cellStyle name="Normal 2 6" xfId="203" xr:uid="{00000000-0005-0000-0000-0000C1000000}"/>
    <cellStyle name="Normal 2 7" xfId="204" xr:uid="{00000000-0005-0000-0000-0000C2000000}"/>
    <cellStyle name="Normal 2 8" xfId="205" xr:uid="{00000000-0005-0000-0000-0000C3000000}"/>
    <cellStyle name="Normal 2_962010071P1G001" xfId="206" xr:uid="{00000000-0005-0000-0000-0000C4000000}"/>
    <cellStyle name="Normal 3" xfId="65" xr:uid="{00000000-0005-0000-0000-0000C5000000}"/>
    <cellStyle name="Normal 3 2" xfId="207" xr:uid="{00000000-0005-0000-0000-0000C6000000}"/>
    <cellStyle name="Normal 3 2 2" xfId="208" xr:uid="{00000000-0005-0000-0000-0000C7000000}"/>
    <cellStyle name="Normal 3 2_SSI2012-Finaldata_JRCresults_2003" xfId="209" xr:uid="{00000000-0005-0000-0000-0000C8000000}"/>
    <cellStyle name="Normal 3 3" xfId="210" xr:uid="{00000000-0005-0000-0000-0000C9000000}"/>
    <cellStyle name="Normal 3 3 2" xfId="211" xr:uid="{00000000-0005-0000-0000-0000CA000000}"/>
    <cellStyle name="Normal 3 3_SSI2012-Finaldata_JRCresults_2003" xfId="212" xr:uid="{00000000-0005-0000-0000-0000CB000000}"/>
    <cellStyle name="Normal 3 4" xfId="213" xr:uid="{00000000-0005-0000-0000-0000CC000000}"/>
    <cellStyle name="Normal 3 5" xfId="304" xr:uid="{8AF2BA0D-2677-479F-A199-B976B8D7C137}"/>
    <cellStyle name="Normal 3_SSI2012-Finaldata_JRCresults_2003" xfId="214" xr:uid="{00000000-0005-0000-0000-0000CD000000}"/>
    <cellStyle name="Normal 4" xfId="215" xr:uid="{00000000-0005-0000-0000-0000CE000000}"/>
    <cellStyle name="Normal 5" xfId="216" xr:uid="{00000000-0005-0000-0000-0000CF000000}"/>
    <cellStyle name="Normal 6" xfId="217" xr:uid="{00000000-0005-0000-0000-0000D0000000}"/>
    <cellStyle name="Normal 6 2" xfId="218" xr:uid="{00000000-0005-0000-0000-0000D1000000}"/>
    <cellStyle name="Normal 7" xfId="219" xr:uid="{00000000-0005-0000-0000-0000D2000000}"/>
    <cellStyle name="Normal 8" xfId="220" xr:uid="{00000000-0005-0000-0000-0000D3000000}"/>
    <cellStyle name="Normale_Foglio1" xfId="221" xr:uid="{00000000-0005-0000-0000-0000D4000000}"/>
    <cellStyle name="Nota" xfId="222" xr:uid="{00000000-0005-0000-0000-0000D5000000}"/>
    <cellStyle name="Note" xfId="75" builtinId="10" customBuiltin="1"/>
    <cellStyle name="Note 2" xfId="66" xr:uid="{00000000-0005-0000-0000-0000D7000000}"/>
    <cellStyle name="Note 2 2" xfId="72" xr:uid="{00000000-0005-0000-0000-0000D8000000}"/>
    <cellStyle name="Note 2 3" xfId="223" xr:uid="{00000000-0005-0000-0000-0000D9000000}"/>
    <cellStyle name="Notitie 2" xfId="224" xr:uid="{00000000-0005-0000-0000-0000DA000000}"/>
    <cellStyle name="Ongeldig 2" xfId="225" xr:uid="{00000000-0005-0000-0000-0000DB000000}"/>
    <cellStyle name="Output" xfId="10" builtinId="21" customBuiltin="1"/>
    <cellStyle name="Output 2" xfId="67" xr:uid="{00000000-0005-0000-0000-0000DD000000}"/>
    <cellStyle name="Percent" xfId="73" builtinId="5"/>
    <cellStyle name="Percent 2" xfId="226" xr:uid="{00000000-0005-0000-0000-0000DF000000}"/>
    <cellStyle name="Prozent_SubCatperStud" xfId="227" xr:uid="{00000000-0005-0000-0000-0000E0000000}"/>
    <cellStyle name="row" xfId="228" xr:uid="{00000000-0005-0000-0000-0000E1000000}"/>
    <cellStyle name="RowCodes" xfId="229" xr:uid="{00000000-0005-0000-0000-0000E2000000}"/>
    <cellStyle name="Row-Col Headings" xfId="230" xr:uid="{00000000-0005-0000-0000-0000E3000000}"/>
    <cellStyle name="RowTitles" xfId="231" xr:uid="{00000000-0005-0000-0000-0000E4000000}"/>
    <cellStyle name="RowTitles1-Detail" xfId="232" xr:uid="{00000000-0005-0000-0000-0000E5000000}"/>
    <cellStyle name="RowTitles-Col2" xfId="233" xr:uid="{00000000-0005-0000-0000-0000E6000000}"/>
    <cellStyle name="RowTitles-Detail" xfId="234" xr:uid="{00000000-0005-0000-0000-0000E7000000}"/>
    <cellStyle name="ss1" xfId="235" xr:uid="{00000000-0005-0000-0000-0000E8000000}"/>
    <cellStyle name="ss10" xfId="236" xr:uid="{00000000-0005-0000-0000-0000E9000000}"/>
    <cellStyle name="ss11" xfId="237" xr:uid="{00000000-0005-0000-0000-0000EA000000}"/>
    <cellStyle name="ss12" xfId="238" xr:uid="{00000000-0005-0000-0000-0000EB000000}"/>
    <cellStyle name="ss13" xfId="239" xr:uid="{00000000-0005-0000-0000-0000EC000000}"/>
    <cellStyle name="ss14" xfId="240" xr:uid="{00000000-0005-0000-0000-0000ED000000}"/>
    <cellStyle name="ss15" xfId="241" xr:uid="{00000000-0005-0000-0000-0000EE000000}"/>
    <cellStyle name="ss16" xfId="242" xr:uid="{00000000-0005-0000-0000-0000EF000000}"/>
    <cellStyle name="ss17" xfId="243" xr:uid="{00000000-0005-0000-0000-0000F0000000}"/>
    <cellStyle name="ss18" xfId="244" xr:uid="{00000000-0005-0000-0000-0000F1000000}"/>
    <cellStyle name="ss19" xfId="245" xr:uid="{00000000-0005-0000-0000-0000F2000000}"/>
    <cellStyle name="ss2" xfId="246" xr:uid="{00000000-0005-0000-0000-0000F3000000}"/>
    <cellStyle name="ss20" xfId="247" xr:uid="{00000000-0005-0000-0000-0000F4000000}"/>
    <cellStyle name="ss21" xfId="248" xr:uid="{00000000-0005-0000-0000-0000F5000000}"/>
    <cellStyle name="ss22" xfId="249" xr:uid="{00000000-0005-0000-0000-0000F6000000}"/>
    <cellStyle name="ss3" xfId="250" xr:uid="{00000000-0005-0000-0000-0000F7000000}"/>
    <cellStyle name="ss4" xfId="251" xr:uid="{00000000-0005-0000-0000-0000F8000000}"/>
    <cellStyle name="ss5" xfId="252" xr:uid="{00000000-0005-0000-0000-0000F9000000}"/>
    <cellStyle name="ss6" xfId="253" xr:uid="{00000000-0005-0000-0000-0000FA000000}"/>
    <cellStyle name="ss7" xfId="254" xr:uid="{00000000-0005-0000-0000-0000FB000000}"/>
    <cellStyle name="ss8" xfId="255" xr:uid="{00000000-0005-0000-0000-0000FC000000}"/>
    <cellStyle name="ss9" xfId="256" xr:uid="{00000000-0005-0000-0000-0000FD000000}"/>
    <cellStyle name="Standaard 2" xfId="257" xr:uid="{00000000-0005-0000-0000-0000FE000000}"/>
    <cellStyle name="Standaard 3" xfId="258" xr:uid="{00000000-0005-0000-0000-0000FF000000}"/>
    <cellStyle name="Standard_cpi-mp-be-stats" xfId="259" xr:uid="{00000000-0005-0000-0000-000000010000}"/>
    <cellStyle name="Style 1" xfId="260" xr:uid="{00000000-0005-0000-0000-000001010000}"/>
    <cellStyle name="Style 2" xfId="261" xr:uid="{00000000-0005-0000-0000-000002010000}"/>
    <cellStyle name="Table No." xfId="262" xr:uid="{00000000-0005-0000-0000-000003010000}"/>
    <cellStyle name="Table Title" xfId="263" xr:uid="{00000000-0005-0000-0000-000004010000}"/>
    <cellStyle name="Tagline" xfId="264" xr:uid="{00000000-0005-0000-0000-000005010000}"/>
    <cellStyle name="temp" xfId="265" xr:uid="{00000000-0005-0000-0000-000006010000}"/>
    <cellStyle name="test" xfId="288" xr:uid="{00000000-0005-0000-0000-000007010000}"/>
    <cellStyle name="Testo avviso" xfId="266" xr:uid="{00000000-0005-0000-0000-000008010000}"/>
    <cellStyle name="Testo descrittivo" xfId="267" xr:uid="{00000000-0005-0000-0000-000009010000}"/>
    <cellStyle name="Title" xfId="1" builtinId="15" customBuiltin="1"/>
    <cellStyle name="Title 1" xfId="268" xr:uid="{00000000-0005-0000-0000-00000B010000}"/>
    <cellStyle name="Title 2" xfId="68" xr:uid="{00000000-0005-0000-0000-00000C010000}"/>
    <cellStyle name="title1" xfId="269" xr:uid="{00000000-0005-0000-0000-00000D010000}"/>
    <cellStyle name="Titolo" xfId="270" xr:uid="{00000000-0005-0000-0000-00000E010000}"/>
    <cellStyle name="Titolo 1" xfId="271" xr:uid="{00000000-0005-0000-0000-00000F010000}"/>
    <cellStyle name="Titolo 2" xfId="272" xr:uid="{00000000-0005-0000-0000-000010010000}"/>
    <cellStyle name="Titolo 3" xfId="273" xr:uid="{00000000-0005-0000-0000-000011010000}"/>
    <cellStyle name="Titolo 4" xfId="274" xr:uid="{00000000-0005-0000-0000-000012010000}"/>
    <cellStyle name="Titolo_SSI2012-Finaldata_JRCresults_2003" xfId="275" xr:uid="{00000000-0005-0000-0000-000013010000}"/>
    <cellStyle name="Totaal 2" xfId="276" xr:uid="{00000000-0005-0000-0000-000014010000}"/>
    <cellStyle name="Total" xfId="16" builtinId="25" customBuiltin="1"/>
    <cellStyle name="Total 2" xfId="69" xr:uid="{00000000-0005-0000-0000-000016010000}"/>
    <cellStyle name="Totale" xfId="277" xr:uid="{00000000-0005-0000-0000-000017010000}"/>
    <cellStyle name="Uitvoer 2" xfId="278" xr:uid="{00000000-0005-0000-0000-000018010000}"/>
    <cellStyle name="Valore non valido" xfId="279" xr:uid="{00000000-0005-0000-0000-000019010000}"/>
    <cellStyle name="Valore valido" xfId="280" xr:uid="{00000000-0005-0000-0000-00001A010000}"/>
    <cellStyle name="Verklarende tekst 2" xfId="281" xr:uid="{00000000-0005-0000-0000-00001B010000}"/>
    <cellStyle name="Waarschuwingstekst 2" xfId="282" xr:uid="{00000000-0005-0000-0000-00001C010000}"/>
    <cellStyle name="Währung [0]_Germany" xfId="283" xr:uid="{00000000-0005-0000-0000-00001D010000}"/>
    <cellStyle name="Währung_Germany" xfId="284" xr:uid="{00000000-0005-0000-0000-00001E010000}"/>
    <cellStyle name="Warning Text" xfId="14" builtinId="11" customBuiltin="1"/>
    <cellStyle name="Warning Text 2" xfId="285" xr:uid="{00000000-0005-0000-0000-000020010000}"/>
  </cellStyles>
  <dxfs count="64">
    <dxf>
      <font>
        <color theme="3"/>
      </font>
      <fill>
        <patternFill>
          <bgColor rgb="FFFFC7CE"/>
        </patternFill>
      </fill>
    </dxf>
    <dxf>
      <font>
        <color theme="4" tint="-0.499984740745262"/>
      </font>
      <fill>
        <patternFill>
          <bgColor rgb="FFFFEB9C"/>
        </patternFill>
      </fill>
    </dxf>
    <dxf>
      <font>
        <color theme="7" tint="-0.24994659260841701"/>
      </font>
      <fill>
        <patternFill>
          <bgColor rgb="FFC6EFCE"/>
        </patternFill>
      </fill>
    </dxf>
    <dxf>
      <font>
        <b/>
        <i val="0"/>
      </font>
      <fill>
        <patternFill>
          <bgColor rgb="FFC7CFBA"/>
        </patternFill>
      </fill>
    </dxf>
    <dxf>
      <font>
        <b/>
        <i val="0"/>
      </font>
      <fill>
        <patternFill>
          <bgColor rgb="FFACBDA7"/>
        </patternFill>
      </fill>
    </dxf>
    <dxf>
      <font>
        <b/>
        <i val="0"/>
      </font>
      <fill>
        <patternFill>
          <bgColor rgb="FF61917D"/>
        </patternFill>
      </fill>
    </dxf>
    <dxf>
      <font>
        <b/>
        <i val="0"/>
        <color theme="0"/>
      </font>
      <fill>
        <patternFill>
          <bgColor rgb="FF397553"/>
        </patternFill>
      </fill>
    </dxf>
    <dxf>
      <font>
        <b/>
        <i val="0"/>
        <color theme="0"/>
      </font>
      <fill>
        <patternFill>
          <bgColor rgb="FF35574A"/>
        </patternFill>
      </fill>
    </dxf>
    <dxf>
      <font>
        <b/>
        <i val="0"/>
      </font>
      <fill>
        <patternFill>
          <bgColor rgb="FFFADCCD"/>
        </patternFill>
      </fill>
    </dxf>
    <dxf>
      <font>
        <b/>
        <i val="0"/>
      </font>
      <fill>
        <patternFill>
          <bgColor rgb="FFFBBF9A"/>
        </patternFill>
      </fill>
    </dxf>
    <dxf>
      <font>
        <b/>
        <i val="0"/>
      </font>
      <fill>
        <patternFill>
          <bgColor rgb="FFF7946D"/>
        </patternFill>
      </fill>
    </dxf>
    <dxf>
      <font>
        <b/>
        <i val="0"/>
        <color theme="0"/>
      </font>
      <fill>
        <patternFill>
          <bgColor rgb="FFD6724E"/>
        </patternFill>
      </fill>
    </dxf>
    <dxf>
      <font>
        <b/>
        <i val="0"/>
        <color theme="0"/>
      </font>
      <fill>
        <patternFill>
          <bgColor rgb="FF9B5747"/>
        </patternFill>
      </fill>
    </dxf>
    <dxf>
      <font>
        <b/>
        <i val="0"/>
      </font>
      <fill>
        <patternFill>
          <bgColor rgb="FFF8AFB0"/>
        </patternFill>
      </fill>
    </dxf>
    <dxf>
      <font>
        <b/>
        <i val="0"/>
      </font>
      <fill>
        <patternFill>
          <bgColor rgb="FFFF796C"/>
        </patternFill>
      </fill>
    </dxf>
    <dxf>
      <font>
        <b/>
        <i val="0"/>
      </font>
      <fill>
        <patternFill>
          <bgColor rgb="FFEA0029"/>
        </patternFill>
      </fill>
    </dxf>
    <dxf>
      <font>
        <b/>
        <i val="0"/>
        <color theme="0"/>
      </font>
      <fill>
        <patternFill>
          <bgColor rgb="FFA32035"/>
        </patternFill>
      </fill>
    </dxf>
    <dxf>
      <font>
        <b/>
        <i val="0"/>
        <color theme="0"/>
      </font>
      <fill>
        <patternFill>
          <bgColor rgb="FF691C32"/>
        </patternFill>
      </fill>
    </dxf>
    <dxf>
      <font>
        <b/>
        <i val="0"/>
      </font>
      <fill>
        <patternFill>
          <bgColor rgb="FFF8AFB0"/>
        </patternFill>
      </fill>
    </dxf>
    <dxf>
      <font>
        <b/>
        <i val="0"/>
      </font>
      <fill>
        <patternFill>
          <bgColor rgb="FFFF796C"/>
        </patternFill>
      </fill>
    </dxf>
    <dxf>
      <font>
        <b/>
        <i val="0"/>
      </font>
      <fill>
        <patternFill>
          <bgColor rgb="FFEA0029"/>
        </patternFill>
      </fill>
    </dxf>
    <dxf>
      <font>
        <b/>
        <i val="0"/>
        <color theme="0"/>
      </font>
      <fill>
        <patternFill>
          <bgColor rgb="FFA32035"/>
        </patternFill>
      </fill>
    </dxf>
    <dxf>
      <font>
        <b/>
        <i val="0"/>
        <color theme="0"/>
      </font>
      <fill>
        <patternFill>
          <bgColor rgb="FF691C32"/>
        </patternFill>
      </fill>
    </dxf>
    <dxf>
      <font>
        <b/>
        <i val="0"/>
      </font>
      <fill>
        <patternFill>
          <bgColor rgb="FFB8CED8"/>
        </patternFill>
      </fill>
    </dxf>
    <dxf>
      <font>
        <b/>
        <i val="0"/>
      </font>
      <fill>
        <patternFill>
          <bgColor rgb="FF8FB6C0"/>
        </patternFill>
      </fill>
    </dxf>
    <dxf>
      <font>
        <b/>
        <i val="0"/>
      </font>
      <fill>
        <patternFill>
          <bgColor rgb="FF388297"/>
        </patternFill>
      </fill>
    </dxf>
    <dxf>
      <font>
        <b/>
        <i val="0"/>
        <color theme="0"/>
      </font>
      <fill>
        <patternFill>
          <bgColor rgb="FF18657D"/>
        </patternFill>
      </fill>
    </dxf>
    <dxf>
      <font>
        <b/>
        <i val="0"/>
        <color theme="0"/>
      </font>
      <fill>
        <patternFill>
          <bgColor rgb="FF0E5163"/>
        </patternFill>
      </fill>
    </dxf>
    <dxf>
      <font>
        <b/>
        <i val="0"/>
      </font>
      <fill>
        <patternFill>
          <bgColor rgb="FFFADCCD"/>
        </patternFill>
      </fill>
    </dxf>
    <dxf>
      <font>
        <b/>
        <i val="0"/>
      </font>
      <fill>
        <patternFill>
          <bgColor rgb="FFFBBF9A"/>
        </patternFill>
      </fill>
    </dxf>
    <dxf>
      <font>
        <b/>
        <i val="0"/>
      </font>
      <fill>
        <patternFill>
          <bgColor rgb="FFF7946D"/>
        </patternFill>
      </fill>
    </dxf>
    <dxf>
      <font>
        <b/>
        <i val="0"/>
        <color theme="0"/>
      </font>
      <fill>
        <patternFill>
          <bgColor rgb="FFD6724E"/>
        </patternFill>
      </fill>
    </dxf>
    <dxf>
      <font>
        <b/>
        <i val="0"/>
        <color theme="0"/>
      </font>
      <fill>
        <patternFill>
          <bgColor rgb="FF9B5747"/>
        </patternFill>
      </fill>
    </dxf>
    <dxf>
      <font>
        <b/>
        <i val="0"/>
      </font>
      <fill>
        <patternFill>
          <bgColor rgb="FFC7CFBA"/>
        </patternFill>
      </fill>
    </dxf>
    <dxf>
      <font>
        <b/>
        <i val="0"/>
      </font>
      <fill>
        <patternFill>
          <bgColor rgb="FFACBDA7"/>
        </patternFill>
      </fill>
    </dxf>
    <dxf>
      <font>
        <b/>
        <i val="0"/>
      </font>
      <fill>
        <patternFill>
          <bgColor rgb="FF61917D"/>
        </patternFill>
      </fill>
    </dxf>
    <dxf>
      <font>
        <b/>
        <i val="0"/>
        <color theme="0"/>
      </font>
      <fill>
        <patternFill>
          <bgColor rgb="FF397553"/>
        </patternFill>
      </fill>
    </dxf>
    <dxf>
      <font>
        <b/>
        <i val="0"/>
        <color theme="0"/>
      </font>
      <fill>
        <patternFill>
          <bgColor rgb="FF35574A"/>
        </patternFill>
      </fill>
    </dxf>
    <dxf>
      <font>
        <b/>
        <i val="0"/>
      </font>
      <fill>
        <patternFill>
          <bgColor rgb="FFB8CED8"/>
        </patternFill>
      </fill>
    </dxf>
    <dxf>
      <font>
        <b/>
        <i val="0"/>
      </font>
      <fill>
        <patternFill>
          <bgColor rgb="FF8FB6C0"/>
        </patternFill>
      </fill>
    </dxf>
    <dxf>
      <font>
        <b/>
        <i val="0"/>
      </font>
      <fill>
        <patternFill>
          <bgColor rgb="FF388297"/>
        </patternFill>
      </fill>
    </dxf>
    <dxf>
      <font>
        <b/>
        <i val="0"/>
        <color theme="0"/>
      </font>
      <fill>
        <patternFill>
          <bgColor rgb="FF18657D"/>
        </patternFill>
      </fill>
    </dxf>
    <dxf>
      <font>
        <b/>
        <i val="0"/>
        <color theme="0"/>
      </font>
      <fill>
        <patternFill>
          <bgColor rgb="FF0E5163"/>
        </patternFill>
      </fill>
    </dxf>
    <dxf>
      <font>
        <b/>
        <i val="0"/>
      </font>
      <fill>
        <patternFill>
          <bgColor rgb="FFDFEDE0"/>
        </patternFill>
      </fill>
    </dxf>
    <dxf>
      <font>
        <b/>
        <i val="0"/>
      </font>
      <fill>
        <patternFill>
          <bgColor rgb="FFBFE1C5"/>
        </patternFill>
      </fill>
    </dxf>
    <dxf>
      <font>
        <b/>
        <i val="0"/>
      </font>
      <fill>
        <patternFill>
          <bgColor rgb="FF70C396"/>
        </patternFill>
      </fill>
    </dxf>
    <dxf>
      <font>
        <b/>
        <i val="0"/>
        <color theme="0"/>
      </font>
      <fill>
        <patternFill>
          <bgColor rgb="FF00AB69"/>
        </patternFill>
      </fill>
    </dxf>
    <dxf>
      <font>
        <b/>
        <i val="0"/>
        <color theme="0"/>
      </font>
      <fill>
        <patternFill>
          <bgColor rgb="FF006853"/>
        </patternFill>
      </fill>
    </dxf>
    <dxf>
      <font>
        <b/>
        <i val="0"/>
        <color theme="0"/>
      </font>
      <fill>
        <patternFill>
          <bgColor rgb="FF006853"/>
        </patternFill>
      </fill>
    </dxf>
    <dxf>
      <font>
        <b/>
        <i val="0"/>
      </font>
      <fill>
        <patternFill>
          <bgColor rgb="FFCFECF5"/>
        </patternFill>
      </fill>
    </dxf>
    <dxf>
      <font>
        <b/>
        <i val="0"/>
      </font>
      <fill>
        <patternFill>
          <bgColor rgb="FFA2D8E6"/>
        </patternFill>
      </fill>
    </dxf>
    <dxf>
      <font>
        <b/>
        <i val="0"/>
      </font>
      <fill>
        <patternFill>
          <bgColor rgb="FF4AC0DF"/>
        </patternFill>
      </fill>
    </dxf>
    <dxf>
      <font>
        <b/>
        <i val="0"/>
        <color theme="0"/>
      </font>
      <fill>
        <patternFill>
          <bgColor rgb="FF0092C8"/>
        </patternFill>
      </fill>
    </dxf>
    <dxf>
      <font>
        <b/>
        <i val="0"/>
        <color theme="0"/>
      </font>
      <fill>
        <patternFill>
          <bgColor rgb="FF133D73"/>
        </patternFill>
      </fill>
    </dxf>
    <dxf>
      <font>
        <b/>
        <i val="0"/>
      </font>
      <fill>
        <patternFill>
          <bgColor rgb="FFF9FFC9"/>
        </patternFill>
      </fill>
    </dxf>
    <dxf>
      <font>
        <b/>
        <i val="0"/>
      </font>
      <fill>
        <patternFill>
          <bgColor rgb="FFFFAF79"/>
        </patternFill>
      </fill>
    </dxf>
    <dxf>
      <font>
        <b/>
        <i val="0"/>
      </font>
      <fill>
        <patternFill>
          <bgColor rgb="FFFF7900"/>
        </patternFill>
      </fill>
    </dxf>
    <dxf>
      <font>
        <b/>
        <i val="0"/>
        <color theme="0"/>
      </font>
      <fill>
        <patternFill>
          <bgColor rgb="FFD44E27"/>
        </patternFill>
      </fill>
    </dxf>
    <dxf>
      <font>
        <b/>
        <i val="0"/>
        <color theme="0"/>
      </font>
      <fill>
        <patternFill>
          <bgColor rgb="FFA04121"/>
        </patternFill>
      </fill>
    </dxf>
    <dxf>
      <font>
        <b/>
      </font>
      <fill>
        <patternFill patternType="solid">
          <fgColor rgb="FFFADCCD"/>
          <bgColor rgb="FFFADCCD"/>
        </patternFill>
      </fill>
    </dxf>
    <dxf>
      <font>
        <b/>
      </font>
      <fill>
        <patternFill patternType="solid">
          <fgColor rgb="FFFBBF9A"/>
          <bgColor rgb="FFFBBF9A"/>
        </patternFill>
      </fill>
    </dxf>
    <dxf>
      <font>
        <b/>
      </font>
      <fill>
        <patternFill patternType="solid">
          <fgColor rgb="FFF7946D"/>
          <bgColor rgb="FFF7946D"/>
        </patternFill>
      </fill>
    </dxf>
    <dxf>
      <font>
        <b/>
        <color theme="0"/>
      </font>
      <fill>
        <patternFill patternType="solid">
          <fgColor rgb="FFD6724E"/>
          <bgColor rgb="FFD6724E"/>
        </patternFill>
      </fill>
    </dxf>
    <dxf>
      <font>
        <b/>
        <color theme="0"/>
      </font>
      <fill>
        <patternFill patternType="solid">
          <fgColor rgb="FF9B5747"/>
          <bgColor rgb="FF9B5747"/>
        </patternFill>
      </fill>
    </dxf>
  </dxfs>
  <tableStyles count="0" defaultTableStyle="TableStyleMedium2" defaultPivotStyle="PivotStyleLight16"/>
  <colors>
    <mruColors>
      <color rgb="FF006853"/>
      <color rgb="FF0E5163"/>
      <color rgb="FFACBDA7"/>
      <color rgb="FF397553"/>
      <color rgb="FF35574A"/>
      <color rgb="FFB8CED8"/>
      <color rgb="FF8FB6C0"/>
      <color rgb="FF388297"/>
      <color rgb="FF18657D"/>
      <color rgb="FFF794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39</xdr:col>
      <xdr:colOff>107156</xdr:colOff>
      <xdr:row>2</xdr:row>
      <xdr:rowOff>57627</xdr:rowOff>
    </xdr:from>
    <xdr:to>
      <xdr:col>46</xdr:col>
      <xdr:colOff>109008</xdr:colOff>
      <xdr:row>5</xdr:row>
      <xdr:rowOff>212408</xdr:rowOff>
    </xdr:to>
    <xdr:pic>
      <xdr:nvPicPr>
        <xdr:cNvPr id="4" name="Picture 3">
          <a:extLst>
            <a:ext uri="{FF2B5EF4-FFF2-40B4-BE49-F238E27FC236}">
              <a16:creationId xmlns:a16="http://schemas.microsoft.com/office/drawing/2014/main" id="{EF7EB2CD-BEA0-488C-AC84-54299481A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4156" y="783908"/>
          <a:ext cx="1335352" cy="523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333375</xdr:colOff>
      <xdr:row>1</xdr:row>
      <xdr:rowOff>178594</xdr:rowOff>
    </xdr:from>
    <xdr:to>
      <xdr:col>0</xdr:col>
      <xdr:colOff>2525431</xdr:colOff>
      <xdr:row>1</xdr:row>
      <xdr:rowOff>1075792</xdr:rowOff>
    </xdr:to>
    <xdr:pic>
      <xdr:nvPicPr>
        <xdr:cNvPr id="4" name="Picture 3">
          <a:extLst>
            <a:ext uri="{FF2B5EF4-FFF2-40B4-BE49-F238E27FC236}">
              <a16:creationId xmlns:a16="http://schemas.microsoft.com/office/drawing/2014/main" id="{F9BB0570-5B83-4624-9488-8127455D6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57188"/>
          <a:ext cx="2192056" cy="89719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215900</xdr:colOff>
      <xdr:row>1</xdr:row>
      <xdr:rowOff>241300</xdr:rowOff>
    </xdr:from>
    <xdr:to>
      <xdr:col>0</xdr:col>
      <xdr:colOff>2407956</xdr:colOff>
      <xdr:row>1</xdr:row>
      <xdr:rowOff>1138498</xdr:rowOff>
    </xdr:to>
    <xdr:pic>
      <xdr:nvPicPr>
        <xdr:cNvPr id="4" name="Picture 3">
          <a:extLst>
            <a:ext uri="{FF2B5EF4-FFF2-40B4-BE49-F238E27FC236}">
              <a16:creationId xmlns:a16="http://schemas.microsoft.com/office/drawing/2014/main" id="{B471CF78-B14B-4947-8AAA-CDC29865BA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0" y="419100"/>
          <a:ext cx="2192056" cy="897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104775</xdr:rowOff>
    </xdr:from>
    <xdr:to>
      <xdr:col>0</xdr:col>
      <xdr:colOff>1335352</xdr:colOff>
      <xdr:row>1</xdr:row>
      <xdr:rowOff>116205</xdr:rowOff>
    </xdr:to>
    <xdr:pic>
      <xdr:nvPicPr>
        <xdr:cNvPr id="3" name="Picture 2">
          <a:extLst>
            <a:ext uri="{FF2B5EF4-FFF2-40B4-BE49-F238E27FC236}">
              <a16:creationId xmlns:a16="http://schemas.microsoft.com/office/drawing/2014/main" id="{1B68C07F-1CE0-4751-B2BD-22125C59EA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4775"/>
          <a:ext cx="1316302"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825500</xdr:colOff>
      <xdr:row>1</xdr:row>
      <xdr:rowOff>50800</xdr:rowOff>
    </xdr:from>
    <xdr:to>
      <xdr:col>1</xdr:col>
      <xdr:colOff>2327138</xdr:colOff>
      <xdr:row>1</xdr:row>
      <xdr:rowOff>1087425</xdr:rowOff>
    </xdr:to>
    <xdr:pic>
      <xdr:nvPicPr>
        <xdr:cNvPr id="3" name="Picture 2">
          <a:extLst>
            <a:ext uri="{FF2B5EF4-FFF2-40B4-BE49-F238E27FC236}">
              <a16:creationId xmlns:a16="http://schemas.microsoft.com/office/drawing/2014/main" id="{C6EC4B3C-567D-431B-9E2F-EB1BCD128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0" y="254000"/>
          <a:ext cx="2530338" cy="10251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696057</xdr:colOff>
      <xdr:row>1</xdr:row>
      <xdr:rowOff>36635</xdr:rowOff>
    </xdr:from>
    <xdr:to>
      <xdr:col>2</xdr:col>
      <xdr:colOff>55987</xdr:colOff>
      <xdr:row>1</xdr:row>
      <xdr:rowOff>1046590</xdr:rowOff>
    </xdr:to>
    <xdr:pic>
      <xdr:nvPicPr>
        <xdr:cNvPr id="4" name="Picture 3">
          <a:extLst>
            <a:ext uri="{FF2B5EF4-FFF2-40B4-BE49-F238E27FC236}">
              <a16:creationId xmlns:a16="http://schemas.microsoft.com/office/drawing/2014/main" id="{816AE57A-5490-4C91-AEDE-15ED59D85A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057" y="219808"/>
          <a:ext cx="2522718" cy="10251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619125</xdr:colOff>
      <xdr:row>1</xdr:row>
      <xdr:rowOff>59531</xdr:rowOff>
    </xdr:from>
    <xdr:to>
      <xdr:col>2</xdr:col>
      <xdr:colOff>60505</xdr:colOff>
      <xdr:row>1</xdr:row>
      <xdr:rowOff>1082821</xdr:rowOff>
    </xdr:to>
    <xdr:pic>
      <xdr:nvPicPr>
        <xdr:cNvPr id="3" name="Picture 2">
          <a:extLst>
            <a:ext uri="{FF2B5EF4-FFF2-40B4-BE49-F238E27FC236}">
              <a16:creationId xmlns:a16="http://schemas.microsoft.com/office/drawing/2014/main" id="{8F96EF39-175C-4588-A50F-44F2D7A04B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238125"/>
          <a:ext cx="2524623" cy="1027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645946</xdr:colOff>
      <xdr:row>0</xdr:row>
      <xdr:rowOff>175046</xdr:rowOff>
    </xdr:from>
    <xdr:to>
      <xdr:col>2</xdr:col>
      <xdr:colOff>97847</xdr:colOff>
      <xdr:row>1</xdr:row>
      <xdr:rowOff>1008778</xdr:rowOff>
    </xdr:to>
    <xdr:pic>
      <xdr:nvPicPr>
        <xdr:cNvPr id="4" name="Picture 3">
          <a:extLst>
            <a:ext uri="{FF2B5EF4-FFF2-40B4-BE49-F238E27FC236}">
              <a16:creationId xmlns:a16="http://schemas.microsoft.com/office/drawing/2014/main" id="{CECB6894-7913-4B5F-B1DD-F9B23EC0AA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5946" y="175046"/>
          <a:ext cx="2526528" cy="10156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286774</xdr:colOff>
      <xdr:row>1</xdr:row>
      <xdr:rowOff>91894</xdr:rowOff>
    </xdr:from>
    <xdr:to>
      <xdr:col>1</xdr:col>
      <xdr:colOff>1883908</xdr:colOff>
      <xdr:row>1</xdr:row>
      <xdr:rowOff>1124709</xdr:rowOff>
    </xdr:to>
    <xdr:pic>
      <xdr:nvPicPr>
        <xdr:cNvPr id="4" name="Picture 3">
          <a:extLst>
            <a:ext uri="{FF2B5EF4-FFF2-40B4-BE49-F238E27FC236}">
              <a16:creationId xmlns:a16="http://schemas.microsoft.com/office/drawing/2014/main" id="{A70075CF-D314-4D24-8CCB-E2EEDA46A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74" y="276249"/>
          <a:ext cx="2511288" cy="1036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181938</xdr:colOff>
      <xdr:row>1</xdr:row>
      <xdr:rowOff>139130</xdr:rowOff>
    </xdr:from>
    <xdr:to>
      <xdr:col>1</xdr:col>
      <xdr:colOff>83713</xdr:colOff>
      <xdr:row>1</xdr:row>
      <xdr:rowOff>1034423</xdr:rowOff>
    </xdr:to>
    <xdr:pic>
      <xdr:nvPicPr>
        <xdr:cNvPr id="4" name="Picture 3">
          <a:extLst>
            <a:ext uri="{FF2B5EF4-FFF2-40B4-BE49-F238E27FC236}">
              <a16:creationId xmlns:a16="http://schemas.microsoft.com/office/drawing/2014/main" id="{B10D4310-5AF1-44D8-A73D-3456C37730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938" y="321068"/>
          <a:ext cx="2190151" cy="8933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2192056</xdr:colOff>
      <xdr:row>1</xdr:row>
      <xdr:rowOff>897198</xdr:rowOff>
    </xdr:to>
    <xdr:pic>
      <xdr:nvPicPr>
        <xdr:cNvPr id="4" name="Picture 3">
          <a:extLst>
            <a:ext uri="{FF2B5EF4-FFF2-40B4-BE49-F238E27FC236}">
              <a16:creationId xmlns:a16="http://schemas.microsoft.com/office/drawing/2014/main" id="{23072200-63ED-49B5-B2E5-51C89E4C44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7209"/>
          <a:ext cx="2195866" cy="901008"/>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2.06.11 - GFM Indicator List" connectionId="1" xr16:uid="{00000000-0016-0000-07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InfoRM OK">
      <a:dk1>
        <a:sysClr val="windowText" lastClr="000000"/>
      </a:dk1>
      <a:lt1>
        <a:sysClr val="window" lastClr="FFFFFF"/>
      </a:lt1>
      <a:dk2>
        <a:srgbClr val="C21A01"/>
      </a:dk2>
      <a:lt2>
        <a:srgbClr val="CCDDEA"/>
      </a:lt2>
      <a:accent1>
        <a:srgbClr val="FFAF44"/>
      </a:accent1>
      <a:accent2>
        <a:srgbClr val="F4833F"/>
      </a:accent2>
      <a:accent3>
        <a:srgbClr val="AFBD5E"/>
      </a:accent3>
      <a:accent4>
        <a:srgbClr val="6B8349"/>
      </a:accent4>
      <a:accent5>
        <a:srgbClr val="567EBB"/>
      </a:accent5>
      <a:accent6>
        <a:srgbClr val="2B4C7E"/>
      </a:accent6>
      <a:hlink>
        <a:srgbClr val="D83E2C"/>
      </a:hlink>
      <a:folHlink>
        <a:srgbClr val="ED7D2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data.euro.who.int/e-atlas/europe/data.html" TargetMode="External"/><Relationship Id="rId13" Type="http://schemas.openxmlformats.org/officeDocument/2006/relationships/hyperlink" Target="https://icr.ethz.ch/data/epr/" TargetMode="External"/><Relationship Id="rId18" Type="http://schemas.openxmlformats.org/officeDocument/2006/relationships/printerSettings" Target="../printerSettings/printerSettings9.bin"/><Relationship Id="rId3" Type="http://schemas.openxmlformats.org/officeDocument/2006/relationships/hyperlink" Target="http://data.euro.who.int/e-atlas/europe/data.html" TargetMode="External"/><Relationship Id="rId7" Type="http://schemas.openxmlformats.org/officeDocument/2006/relationships/hyperlink" Target="https://washdata.org/" TargetMode="External"/><Relationship Id="rId12" Type="http://schemas.openxmlformats.org/officeDocument/2006/relationships/hyperlink" Target="https://data.worldbank.org/indicator/DT.ODA.ODAT.GN.ZS" TargetMode="External"/><Relationship Id="rId17" Type="http://schemas.openxmlformats.org/officeDocument/2006/relationships/hyperlink" Target="http://fts.unocha.org/pageloader.aspx;" TargetMode="External"/><Relationship Id="rId2" Type="http://schemas.openxmlformats.org/officeDocument/2006/relationships/hyperlink" Target="https://www.openstreetmap.org/" TargetMode="External"/><Relationship Id="rId16" Type="http://schemas.openxmlformats.org/officeDocument/2006/relationships/hyperlink" Target="http://conflictrisk.jrc.ec.europa.eu/" TargetMode="External"/><Relationship Id="rId1" Type="http://schemas.openxmlformats.org/officeDocument/2006/relationships/hyperlink" Target="http://data.worldbank.org/indicator/IT.CEL.SETS.P2" TargetMode="External"/><Relationship Id="rId6" Type="http://schemas.openxmlformats.org/officeDocument/2006/relationships/hyperlink" Target="https://washdata.org/" TargetMode="External"/><Relationship Id="rId11" Type="http://schemas.openxmlformats.org/officeDocument/2006/relationships/hyperlink" Target="http://conflictrisk.jrc.ec.europa.eu/" TargetMode="External"/><Relationship Id="rId5" Type="http://schemas.openxmlformats.org/officeDocument/2006/relationships/hyperlink" Target="http://www.unocha.org/cerf/" TargetMode="External"/><Relationship Id="rId15" Type="http://schemas.openxmlformats.org/officeDocument/2006/relationships/hyperlink" Target="https://data.jrc.ec.europa.eu/dataset/0c6b9751-a71f-4062-830b-43c9f432370f" TargetMode="External"/><Relationship Id="rId10" Type="http://schemas.openxmlformats.org/officeDocument/2006/relationships/hyperlink" Target="https://www.emdat.be/" TargetMode="External"/><Relationship Id="rId19" Type="http://schemas.openxmlformats.org/officeDocument/2006/relationships/queryTable" Target="../queryTables/queryTable1.xml"/><Relationship Id="rId4" Type="http://schemas.openxmlformats.org/officeDocument/2006/relationships/hyperlink" Target="http://www.cbr.ru/eng/statistics/default.aspx?Prtid=svs&amp;ch=ITM_43505" TargetMode="External"/><Relationship Id="rId9" Type="http://schemas.openxmlformats.org/officeDocument/2006/relationships/hyperlink" Target="https://www.emdat.be/" TargetMode="External"/><Relationship Id="rId14" Type="http://schemas.openxmlformats.org/officeDocument/2006/relationships/hyperlink" Target="https://www.emdat.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749"/>
  <sheetViews>
    <sheetView tabSelected="1" topLeftCell="A19" zoomScale="80" zoomScaleNormal="80" workbookViewId="0">
      <selection activeCell="A19" sqref="A19:AV19"/>
    </sheetView>
  </sheetViews>
  <sheetFormatPr defaultColWidth="9.140625" defaultRowHeight="15"/>
  <cols>
    <col min="1" max="35" width="2.85546875" style="1" customWidth="1"/>
    <col min="36" max="39" width="2.5703125" customWidth="1"/>
    <col min="40" max="48" width="2.85546875" style="1" customWidth="1"/>
    <col min="49" max="16384" width="9.140625" style="1"/>
  </cols>
  <sheetData>
    <row r="1" spans="1:48" ht="42" customHeight="1">
      <c r="A1" s="407" t="s">
        <v>736</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row>
    <row r="2" spans="1:48" ht="15.6" customHeight="1">
      <c r="A2" s="408" t="s">
        <v>735</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c r="AR2" s="408"/>
      <c r="AS2" s="408"/>
      <c r="AT2" s="408"/>
      <c r="AU2" s="408"/>
      <c r="AV2" s="408"/>
    </row>
    <row r="3" spans="1:48" ht="7.5" customHeight="1">
      <c r="A3" s="409"/>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09"/>
      <c r="AU3" s="409"/>
      <c r="AV3" s="409"/>
    </row>
    <row r="4" spans="1:48" ht="6.75" customHeight="1">
      <c r="A4" s="410"/>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row>
    <row r="5" spans="1:48" ht="15" customHeight="1">
      <c r="A5" s="411" t="s">
        <v>726</v>
      </c>
      <c r="B5" s="411"/>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1"/>
      <c r="AT5" s="411"/>
      <c r="AU5" s="411"/>
      <c r="AV5" s="411"/>
    </row>
    <row r="6" spans="1:48" ht="19.5" customHeight="1">
      <c r="A6" s="400" t="s">
        <v>727</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row>
    <row r="7" spans="1:48" ht="312.75" customHeight="1">
      <c r="A7" s="401" t="s">
        <v>739</v>
      </c>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row>
    <row r="8" spans="1:48" ht="17.25" customHeight="1">
      <c r="A8" s="393" t="s">
        <v>742</v>
      </c>
      <c r="B8" s="393"/>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row>
    <row r="9" spans="1:48" ht="25.5" customHeight="1">
      <c r="A9" s="394" t="s">
        <v>743</v>
      </c>
      <c r="B9" s="394"/>
      <c r="C9" s="394"/>
      <c r="D9" s="394"/>
      <c r="E9" s="394"/>
      <c r="F9" s="394"/>
      <c r="G9" s="394"/>
      <c r="H9" s="394"/>
      <c r="I9" s="394"/>
      <c r="J9" s="394"/>
      <c r="K9" s="394"/>
      <c r="L9" s="394"/>
      <c r="M9" s="394"/>
      <c r="N9" s="395" t="s">
        <v>296</v>
      </c>
      <c r="O9" s="395"/>
      <c r="P9" s="395"/>
      <c r="Q9" s="395"/>
      <c r="R9" s="395"/>
      <c r="S9" s="395"/>
      <c r="T9" s="395"/>
      <c r="U9" s="395"/>
      <c r="V9" s="395"/>
      <c r="W9" s="395"/>
      <c r="X9" s="395"/>
      <c r="Y9" s="395"/>
      <c r="Z9" s="395"/>
      <c r="AA9" s="395"/>
      <c r="AB9" s="395"/>
      <c r="AC9" s="395"/>
      <c r="AD9" s="395"/>
      <c r="AE9" s="395"/>
      <c r="AF9" s="396" t="s">
        <v>744</v>
      </c>
      <c r="AG9" s="396"/>
      <c r="AH9" s="396"/>
      <c r="AI9" s="396"/>
      <c r="AJ9" s="396"/>
      <c r="AK9" s="396"/>
      <c r="AL9" s="396"/>
      <c r="AM9" s="396"/>
      <c r="AN9" s="396"/>
      <c r="AO9" s="396"/>
      <c r="AP9" s="396"/>
      <c r="AQ9" s="396"/>
      <c r="AR9" s="396"/>
      <c r="AS9" s="396"/>
      <c r="AT9" s="396"/>
      <c r="AU9" s="396"/>
      <c r="AV9" s="396"/>
    </row>
    <row r="10" spans="1:48" ht="54.75" customHeight="1">
      <c r="A10" s="397" t="s">
        <v>281</v>
      </c>
      <c r="B10" s="397"/>
      <c r="C10" s="397"/>
      <c r="D10" s="397"/>
      <c r="E10" s="397"/>
      <c r="F10" s="397"/>
      <c r="G10" s="397"/>
      <c r="H10" s="397"/>
      <c r="I10" s="397"/>
      <c r="J10" s="397" t="s">
        <v>284</v>
      </c>
      <c r="K10" s="397"/>
      <c r="L10" s="397"/>
      <c r="M10" s="397"/>
      <c r="N10" s="398" t="s">
        <v>289</v>
      </c>
      <c r="O10" s="398"/>
      <c r="P10" s="398"/>
      <c r="Q10" s="398"/>
      <c r="R10" s="398"/>
      <c r="S10" s="398"/>
      <c r="T10" s="398"/>
      <c r="U10" s="398"/>
      <c r="V10" s="398" t="s">
        <v>740</v>
      </c>
      <c r="W10" s="398"/>
      <c r="X10" s="398"/>
      <c r="Y10" s="398"/>
      <c r="Z10" s="398"/>
      <c r="AA10" s="398"/>
      <c r="AB10" s="398"/>
      <c r="AC10" s="398"/>
      <c r="AD10" s="398"/>
      <c r="AE10" s="398"/>
      <c r="AF10" s="399" t="s">
        <v>305</v>
      </c>
      <c r="AG10" s="399"/>
      <c r="AH10" s="399"/>
      <c r="AI10" s="399"/>
      <c r="AJ10" s="399"/>
      <c r="AK10" s="399"/>
      <c r="AL10" s="399"/>
      <c r="AM10" s="399"/>
      <c r="AN10" s="399"/>
      <c r="AO10" s="399" t="s">
        <v>741</v>
      </c>
      <c r="AP10" s="399"/>
      <c r="AQ10" s="399"/>
      <c r="AR10" s="399"/>
      <c r="AS10" s="399"/>
      <c r="AT10" s="399"/>
      <c r="AU10" s="399"/>
      <c r="AV10" s="399"/>
    </row>
    <row r="11" spans="1:48" ht="169.5" customHeight="1">
      <c r="A11" s="405" t="s">
        <v>745</v>
      </c>
      <c r="B11" s="406"/>
      <c r="C11" s="405" t="s">
        <v>746</v>
      </c>
      <c r="D11" s="406"/>
      <c r="E11" s="405" t="s">
        <v>747</v>
      </c>
      <c r="F11" s="406"/>
      <c r="G11" s="405" t="s">
        <v>748</v>
      </c>
      <c r="H11" s="406"/>
      <c r="I11" s="406"/>
      <c r="J11" s="406" t="s">
        <v>283</v>
      </c>
      <c r="K11" s="406"/>
      <c r="L11" s="406" t="s">
        <v>282</v>
      </c>
      <c r="M11" s="406"/>
      <c r="N11" s="402" t="s">
        <v>749</v>
      </c>
      <c r="O11" s="402"/>
      <c r="P11" s="402"/>
      <c r="Q11" s="402" t="s">
        <v>750</v>
      </c>
      <c r="R11" s="404"/>
      <c r="S11" s="402" t="s">
        <v>751</v>
      </c>
      <c r="T11" s="402"/>
      <c r="U11" s="402"/>
      <c r="V11" s="402" t="s">
        <v>290</v>
      </c>
      <c r="W11" s="402"/>
      <c r="X11" s="402" t="s">
        <v>291</v>
      </c>
      <c r="Y11" s="402"/>
      <c r="Z11" s="402"/>
      <c r="AA11" s="386" t="s">
        <v>292</v>
      </c>
      <c r="AB11" s="386" t="s">
        <v>293</v>
      </c>
      <c r="AC11" s="402" t="s">
        <v>294</v>
      </c>
      <c r="AD11" s="402"/>
      <c r="AE11" s="402"/>
      <c r="AF11" s="387" t="s">
        <v>297</v>
      </c>
      <c r="AG11" s="403" t="s">
        <v>752</v>
      </c>
      <c r="AH11" s="403"/>
      <c r="AI11" s="414" t="s">
        <v>299</v>
      </c>
      <c r="AJ11" s="415"/>
      <c r="AK11" s="414" t="s">
        <v>300</v>
      </c>
      <c r="AL11" s="416"/>
      <c r="AM11" s="416"/>
      <c r="AN11" s="415"/>
      <c r="AO11" s="403" t="s">
        <v>302</v>
      </c>
      <c r="AP11" s="403"/>
      <c r="AQ11" s="403" t="s">
        <v>303</v>
      </c>
      <c r="AR11" s="403"/>
      <c r="AS11" s="403"/>
      <c r="AT11" s="403" t="s">
        <v>304</v>
      </c>
      <c r="AU11" s="403"/>
      <c r="AV11" s="403"/>
    </row>
    <row r="12" spans="1:48" s="11" customFormat="1" ht="332.25" customHeight="1">
      <c r="A12" s="388" t="s">
        <v>753</v>
      </c>
      <c r="B12" s="388" t="s">
        <v>329</v>
      </c>
      <c r="C12" s="388" t="s">
        <v>321</v>
      </c>
      <c r="D12" s="388" t="s">
        <v>330</v>
      </c>
      <c r="E12" s="388" t="s">
        <v>318</v>
      </c>
      <c r="F12" s="388" t="s">
        <v>325</v>
      </c>
      <c r="G12" s="388" t="s">
        <v>754</v>
      </c>
      <c r="H12" s="388" t="s">
        <v>755</v>
      </c>
      <c r="I12" s="388" t="s">
        <v>756</v>
      </c>
      <c r="J12" s="388" t="s">
        <v>343</v>
      </c>
      <c r="K12" s="388" t="s">
        <v>344</v>
      </c>
      <c r="L12" s="388" t="s">
        <v>341</v>
      </c>
      <c r="M12" s="388" t="s">
        <v>342</v>
      </c>
      <c r="N12" s="389" t="s">
        <v>346</v>
      </c>
      <c r="O12" s="389" t="s">
        <v>347</v>
      </c>
      <c r="P12" s="389" t="s">
        <v>348</v>
      </c>
      <c r="Q12" s="389" t="s">
        <v>349</v>
      </c>
      <c r="R12" s="389" t="s">
        <v>757</v>
      </c>
      <c r="S12" s="389" t="s">
        <v>352</v>
      </c>
      <c r="T12" s="389" t="s">
        <v>353</v>
      </c>
      <c r="U12" s="389" t="s">
        <v>354</v>
      </c>
      <c r="V12" s="389" t="s">
        <v>758</v>
      </c>
      <c r="W12" s="389" t="s">
        <v>359</v>
      </c>
      <c r="X12" s="389" t="s">
        <v>360</v>
      </c>
      <c r="Y12" s="389" t="s">
        <v>361</v>
      </c>
      <c r="Z12" s="389" t="s">
        <v>759</v>
      </c>
      <c r="AA12" s="389" t="s">
        <v>760</v>
      </c>
      <c r="AB12" s="389" t="s">
        <v>366</v>
      </c>
      <c r="AC12" s="389" t="s">
        <v>367</v>
      </c>
      <c r="AD12" s="389" t="s">
        <v>368</v>
      </c>
      <c r="AE12" s="389" t="s">
        <v>369</v>
      </c>
      <c r="AF12" s="390" t="s">
        <v>428</v>
      </c>
      <c r="AG12" s="390" t="s">
        <v>373</v>
      </c>
      <c r="AH12" s="390" t="s">
        <v>374</v>
      </c>
      <c r="AI12" s="390" t="s">
        <v>376</v>
      </c>
      <c r="AJ12" s="390" t="s">
        <v>379</v>
      </c>
      <c r="AK12" s="390" t="s">
        <v>380</v>
      </c>
      <c r="AL12" s="390" t="s">
        <v>381</v>
      </c>
      <c r="AM12" s="390" t="s">
        <v>382</v>
      </c>
      <c r="AN12" s="390" t="s">
        <v>383</v>
      </c>
      <c r="AO12" s="390" t="s">
        <v>384</v>
      </c>
      <c r="AP12" s="390" t="s">
        <v>385</v>
      </c>
      <c r="AQ12" s="390" t="s">
        <v>386</v>
      </c>
      <c r="AR12" s="390" t="s">
        <v>387</v>
      </c>
      <c r="AS12" s="390" t="s">
        <v>388</v>
      </c>
      <c r="AT12" s="390" t="s">
        <v>389</v>
      </c>
      <c r="AU12" s="390" t="s">
        <v>390</v>
      </c>
      <c r="AV12" s="390" t="s">
        <v>391</v>
      </c>
    </row>
    <row r="13" spans="1:48" s="11" customFormat="1" ht="84" customHeight="1">
      <c r="A13" s="419" t="s">
        <v>728</v>
      </c>
      <c r="B13" s="419"/>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19"/>
      <c r="AN13" s="419"/>
      <c r="AO13" s="419"/>
      <c r="AP13" s="419"/>
      <c r="AQ13" s="419"/>
      <c r="AR13" s="419"/>
      <c r="AS13" s="419"/>
      <c r="AT13" s="419"/>
      <c r="AU13" s="419"/>
      <c r="AV13" s="419"/>
    </row>
    <row r="14" spans="1:48" ht="24" customHeight="1">
      <c r="A14" s="420" t="s">
        <v>729</v>
      </c>
      <c r="B14" s="418"/>
      <c r="C14" s="418"/>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N14" s="418"/>
      <c r="AO14" s="418"/>
      <c r="AP14" s="418"/>
      <c r="AQ14" s="418"/>
      <c r="AR14" s="418"/>
      <c r="AS14" s="418"/>
      <c r="AT14" s="418"/>
      <c r="AU14" s="418"/>
      <c r="AV14" s="418"/>
    </row>
    <row r="15" spans="1:48" ht="15.75" customHeight="1">
      <c r="A15" s="421" t="s">
        <v>187</v>
      </c>
      <c r="B15" s="421"/>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1"/>
      <c r="AS15" s="421"/>
      <c r="AT15" s="421"/>
      <c r="AU15" s="421"/>
      <c r="AV15" s="421"/>
    </row>
    <row r="16" spans="1:48" ht="9" customHeight="1">
      <c r="A16" s="421"/>
      <c r="B16" s="421"/>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row>
    <row r="17" spans="1:48" ht="15" customHeight="1">
      <c r="A17" s="420" t="s">
        <v>730</v>
      </c>
      <c r="B17" s="418"/>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8"/>
      <c r="AI17" s="418"/>
      <c r="AJ17" s="418"/>
      <c r="AK17" s="418"/>
      <c r="AL17" s="418"/>
      <c r="AM17" s="418"/>
      <c r="AN17" s="418"/>
      <c r="AO17" s="418"/>
      <c r="AP17" s="418"/>
      <c r="AQ17" s="418"/>
      <c r="AR17" s="418"/>
      <c r="AS17" s="418"/>
      <c r="AT17" s="418"/>
      <c r="AU17" s="418"/>
      <c r="AV17" s="418"/>
    </row>
    <row r="18" spans="1:48" ht="24" customHeight="1">
      <c r="A18" s="417" t="s">
        <v>737</v>
      </c>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row>
    <row r="19" spans="1:48" ht="343.5" customHeight="1">
      <c r="A19" s="413" t="s">
        <v>738</v>
      </c>
      <c r="B19" s="413"/>
      <c r="C19" s="413"/>
      <c r="D19" s="413"/>
      <c r="E19" s="413"/>
      <c r="F19" s="413"/>
      <c r="G19" s="413"/>
      <c r="H19" s="413"/>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row>
    <row r="20" spans="1:48" ht="9" customHeight="1">
      <c r="A20" s="418" t="s">
        <v>186</v>
      </c>
      <c r="B20" s="418"/>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8"/>
      <c r="AN20" s="418"/>
      <c r="AO20" s="418"/>
      <c r="AP20" s="418"/>
      <c r="AQ20" s="418"/>
      <c r="AR20" s="418"/>
      <c r="AS20" s="418"/>
      <c r="AT20" s="418"/>
      <c r="AU20" s="418"/>
      <c r="AV20" s="418"/>
    </row>
    <row r="21" spans="1:48" ht="12.75" customHeight="1">
      <c r="A21" s="417" t="s">
        <v>731</v>
      </c>
      <c r="B21" s="417"/>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row>
    <row r="22" spans="1:48" ht="409.5" customHeight="1">
      <c r="A22" s="413" t="s">
        <v>732</v>
      </c>
      <c r="B22" s="413"/>
      <c r="C22" s="413"/>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row>
    <row r="23" spans="1:48" ht="10.5" customHeight="1">
      <c r="A23" s="413"/>
      <c r="B23" s="413"/>
      <c r="C23" s="413"/>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row>
    <row r="24" spans="1:48" ht="15" customHeight="1">
      <c r="A24" s="417" t="s">
        <v>733</v>
      </c>
      <c r="B24" s="417"/>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391"/>
    </row>
    <row r="25" spans="1:48">
      <c r="A25" s="412" t="s">
        <v>734</v>
      </c>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392"/>
    </row>
    <row r="26" spans="1:48">
      <c r="AJ26" s="1"/>
      <c r="AK26" s="1"/>
      <c r="AL26" s="1"/>
      <c r="AM26" s="1"/>
    </row>
    <row r="27" spans="1:48">
      <c r="AJ27" s="1"/>
      <c r="AK27" s="1"/>
      <c r="AL27" s="1"/>
      <c r="AM27" s="1"/>
    </row>
    <row r="28" spans="1:48">
      <c r="AJ28" s="1"/>
      <c r="AK28" s="1"/>
      <c r="AL28" s="1"/>
      <c r="AM28" s="1"/>
    </row>
    <row r="29" spans="1:48">
      <c r="AJ29" s="1"/>
      <c r="AK29" s="1"/>
      <c r="AL29" s="1"/>
      <c r="AM29" s="1"/>
    </row>
    <row r="30" spans="1:48">
      <c r="AJ30" s="1"/>
      <c r="AK30" s="1"/>
      <c r="AL30" s="1"/>
      <c r="AM30" s="1"/>
    </row>
    <row r="31" spans="1:48">
      <c r="AJ31" s="1"/>
      <c r="AK31" s="1"/>
      <c r="AL31" s="1"/>
      <c r="AM31" s="1"/>
    </row>
    <row r="32" spans="1:48">
      <c r="AJ32" s="1"/>
      <c r="AK32" s="1"/>
      <c r="AL32" s="1"/>
      <c r="AM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sheetData>
  <mergeCells count="47">
    <mergeCell ref="A25:AT25"/>
    <mergeCell ref="A22:AV23"/>
    <mergeCell ref="AI11:AJ11"/>
    <mergeCell ref="AK11:AN11"/>
    <mergeCell ref="A21:AV21"/>
    <mergeCell ref="A20:AV20"/>
    <mergeCell ref="A24:AT24"/>
    <mergeCell ref="AT11:AV11"/>
    <mergeCell ref="A11:B11"/>
    <mergeCell ref="A13:AV13"/>
    <mergeCell ref="A14:AV14"/>
    <mergeCell ref="A15:AV15"/>
    <mergeCell ref="A18:AV18"/>
    <mergeCell ref="A16:AV16"/>
    <mergeCell ref="A17:AV17"/>
    <mergeCell ref="A19:AV19"/>
    <mergeCell ref="A1:AV1"/>
    <mergeCell ref="A2:AV2"/>
    <mergeCell ref="A3:AV3"/>
    <mergeCell ref="A4:AV4"/>
    <mergeCell ref="A5:AV5"/>
    <mergeCell ref="A6:AV6"/>
    <mergeCell ref="A7:AV7"/>
    <mergeCell ref="AC11:AE11"/>
    <mergeCell ref="AG11:AH11"/>
    <mergeCell ref="AO11:AP11"/>
    <mergeCell ref="AQ11:AS11"/>
    <mergeCell ref="N11:P11"/>
    <mergeCell ref="Q11:R11"/>
    <mergeCell ref="S11:U11"/>
    <mergeCell ref="V11:W11"/>
    <mergeCell ref="X11:Z11"/>
    <mergeCell ref="C11:D11"/>
    <mergeCell ref="E11:F11"/>
    <mergeCell ref="G11:I11"/>
    <mergeCell ref="J11:K11"/>
    <mergeCell ref="L11:M11"/>
    <mergeCell ref="A8:AV8"/>
    <mergeCell ref="A9:M9"/>
    <mergeCell ref="N9:AE9"/>
    <mergeCell ref="AF9:AV9"/>
    <mergeCell ref="A10:I10"/>
    <mergeCell ref="J10:M10"/>
    <mergeCell ref="N10:U10"/>
    <mergeCell ref="V10:AE10"/>
    <mergeCell ref="AF10:AN10"/>
    <mergeCell ref="AO10:AV10"/>
  </mergeCells>
  <conditionalFormatting sqref="A12:M12">
    <cfRule type="cellIs" dxfId="63" priority="1" stopIfTrue="1" operator="between">
      <formula>6.8</formula>
      <formula>10</formula>
    </cfRule>
  </conditionalFormatting>
  <conditionalFormatting sqref="A12:M12">
    <cfRule type="cellIs" dxfId="62" priority="2" stopIfTrue="1" operator="between">
      <formula>5</formula>
      <formula>6.7</formula>
    </cfRule>
  </conditionalFormatting>
  <conditionalFormatting sqref="A12:M12">
    <cfRule type="cellIs" dxfId="61" priority="3" stopIfTrue="1" operator="between">
      <formula>3.3</formula>
      <formula>4.9</formula>
    </cfRule>
  </conditionalFormatting>
  <conditionalFormatting sqref="A12:M12">
    <cfRule type="cellIs" dxfId="60" priority="4" stopIfTrue="1" operator="between">
      <formula>2.1</formula>
      <formula>3.2</formula>
    </cfRule>
  </conditionalFormatting>
  <conditionalFormatting sqref="A12:M12">
    <cfRule type="cellIs" dxfId="59" priority="5" stopIfTrue="1" operator="between">
      <formula>0</formula>
      <formula>2</formula>
    </cfRule>
  </conditionalFormatting>
  <hyperlinks>
    <hyperlink ref="A5" location="'Table of Contents'!A1" display="(table of Contents)" xr:uid="{97594D42-7C6A-414D-B5BA-F1CE5D6A02F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H58"/>
  <sheetViews>
    <sheetView workbookViewId="0">
      <pane xSplit="1" ySplit="1" topLeftCell="B32" activePane="bottomRight" state="frozen"/>
      <selection pane="topRight" activeCell="B1" sqref="B1"/>
      <selection pane="bottomLeft" activeCell="A2" sqref="A2"/>
      <selection pane="bottomRight" activeCell="J54" sqref="J54"/>
    </sheetView>
  </sheetViews>
  <sheetFormatPr defaultRowHeight="15"/>
  <cols>
    <col min="1" max="1" width="8.42578125" bestFit="1" customWidth="1"/>
    <col min="2" max="3" width="8.5703125" bestFit="1" customWidth="1"/>
    <col min="4" max="7" width="11.5703125" bestFit="1" customWidth="1"/>
    <col min="8" max="8" width="8.5703125" bestFit="1" customWidth="1"/>
  </cols>
  <sheetData>
    <row r="1" spans="1:8" ht="160.5">
      <c r="A1" s="49" t="s">
        <v>275</v>
      </c>
      <c r="B1" s="49" t="s">
        <v>311</v>
      </c>
      <c r="C1" s="49" t="s">
        <v>311</v>
      </c>
      <c r="D1" s="49" t="s">
        <v>313</v>
      </c>
      <c r="E1" s="49" t="s">
        <v>313</v>
      </c>
      <c r="F1" s="49" t="s">
        <v>314</v>
      </c>
      <c r="G1" s="49" t="s">
        <v>314</v>
      </c>
      <c r="H1" s="49" t="s">
        <v>683</v>
      </c>
    </row>
    <row r="2" spans="1:8">
      <c r="A2" s="37" t="s">
        <v>73</v>
      </c>
      <c r="B2">
        <f>'Imputed and missing data hidden'!BK2</f>
        <v>1</v>
      </c>
      <c r="C2" s="58">
        <f t="shared" ref="C2:C18" si="0">IF(B2&gt;B$58,10,10-(B$58-B2)/(B$58-B$57)*10)</f>
        <v>0.83333333333333393</v>
      </c>
      <c r="D2" s="58">
        <f>'Indicator Date hidden2'!BI3</f>
        <v>0.24561403508771928</v>
      </c>
      <c r="E2" s="58">
        <f t="shared" ref="E2:E52" si="1">IF(D2&gt;D$58,10,10-(D$58-D2)/(D$58-D$57)*10)</f>
        <v>1.0298895386614699</v>
      </c>
      <c r="F2" s="58">
        <f>'Географич. уровень инд'!BP5</f>
        <v>1.2592592592592593</v>
      </c>
      <c r="G2" s="58">
        <f t="shared" ref="G2:G18" si="2">IF(F2&lt;F$57,10,IF(F2&gt;F$58,0,(F$58-F2)/(F$58-F$57)*10))</f>
        <v>0</v>
      </c>
      <c r="H2" s="58">
        <f t="shared" ref="H2:H34" si="3">ROUND((10-GEOMEAN(((10-C2)/10*9+1),((10-E2)/10*9+1),((10-G2)/10*9+1)))/9*10,1)</f>
        <v>0.6</v>
      </c>
    </row>
    <row r="3" spans="1:8">
      <c r="A3" s="37" t="s">
        <v>74</v>
      </c>
      <c r="B3">
        <f>'Imputed and missing data hidden'!BK3</f>
        <v>1</v>
      </c>
      <c r="C3" s="58">
        <f t="shared" si="0"/>
        <v>0.83333333333333393</v>
      </c>
      <c r="D3" s="58">
        <f>'Indicator Date hidden2'!BI4</f>
        <v>0.24561403508771928</v>
      </c>
      <c r="E3" s="58">
        <f t="shared" si="1"/>
        <v>1.0298895386614699</v>
      </c>
      <c r="F3" s="58">
        <f>'Географич. уровень инд'!BP6</f>
        <v>1.2592592592592593</v>
      </c>
      <c r="G3" s="58">
        <f t="shared" si="2"/>
        <v>0</v>
      </c>
      <c r="H3" s="58">
        <f t="shared" si="3"/>
        <v>0.6</v>
      </c>
    </row>
    <row r="4" spans="1:8">
      <c r="A4" s="37" t="s">
        <v>75</v>
      </c>
      <c r="B4">
        <f>'Imputed and missing data hidden'!BK4</f>
        <v>1</v>
      </c>
      <c r="C4" s="58">
        <f t="shared" si="0"/>
        <v>0.83333333333333393</v>
      </c>
      <c r="D4" s="58">
        <f>'Indicator Date hidden2'!BI5</f>
        <v>0.24561403508771928</v>
      </c>
      <c r="E4" s="58">
        <f t="shared" si="1"/>
        <v>1.0298895386614699</v>
      </c>
      <c r="F4" s="58">
        <f>'Географич. уровень инд'!BP7</f>
        <v>1.2592592592592593</v>
      </c>
      <c r="G4" s="58">
        <f t="shared" si="2"/>
        <v>0</v>
      </c>
      <c r="H4" s="58">
        <f t="shared" si="3"/>
        <v>0.6</v>
      </c>
    </row>
    <row r="5" spans="1:8">
      <c r="A5" s="37" t="s">
        <v>76</v>
      </c>
      <c r="B5">
        <f>'Imputed and missing data hidden'!BK5</f>
        <v>2</v>
      </c>
      <c r="C5" s="58">
        <f t="shared" si="0"/>
        <v>1.6666666666666661</v>
      </c>
      <c r="D5" s="58">
        <f>'Indicator Date hidden2'!BI6</f>
        <v>0.24561403508771928</v>
      </c>
      <c r="E5" s="58">
        <f t="shared" si="1"/>
        <v>1.0298895386614699</v>
      </c>
      <c r="F5" s="58">
        <f>'Географич. уровень инд'!BP8</f>
        <v>1.2592592592592593</v>
      </c>
      <c r="G5" s="58">
        <f t="shared" si="2"/>
        <v>0</v>
      </c>
      <c r="H5" s="58">
        <f t="shared" si="3"/>
        <v>0.9</v>
      </c>
    </row>
    <row r="6" spans="1:8">
      <c r="A6" s="37" t="s">
        <v>77</v>
      </c>
      <c r="B6">
        <f>'Imputed and missing data hidden'!BK5</f>
        <v>2</v>
      </c>
      <c r="C6" s="58">
        <f t="shared" si="0"/>
        <v>1.6666666666666661</v>
      </c>
      <c r="D6" s="58">
        <f>'Indicator Date hidden2'!BI6</f>
        <v>0.24561403508771928</v>
      </c>
      <c r="E6" s="58">
        <f t="shared" si="1"/>
        <v>1.0298895386614699</v>
      </c>
      <c r="F6" s="58">
        <f>'Географич. уровень инд'!BP9</f>
        <v>1.2592592592592593</v>
      </c>
      <c r="G6" s="58">
        <f t="shared" si="2"/>
        <v>0</v>
      </c>
      <c r="H6" s="58">
        <f t="shared" ref="H6" si="4">ROUND((10-GEOMEAN(((10-C6)/10*9+1),((10-E6)/10*9+1),((10-G6)/10*9+1)))/9*10,1)</f>
        <v>0.9</v>
      </c>
    </row>
    <row r="7" spans="1:8">
      <c r="A7" s="37" t="s">
        <v>78</v>
      </c>
      <c r="B7">
        <f>'Imputed and missing data hidden'!BK7</f>
        <v>2</v>
      </c>
      <c r="C7" s="58">
        <f t="shared" si="0"/>
        <v>1.6666666666666661</v>
      </c>
      <c r="D7" s="58">
        <f>'Indicator Date hidden2'!BI8</f>
        <v>0.24561403508771928</v>
      </c>
      <c r="E7" s="58">
        <f t="shared" si="1"/>
        <v>1.0298895386614699</v>
      </c>
      <c r="F7" s="58">
        <f>'Географич. уровень инд'!BP10</f>
        <v>1.2592592592592593</v>
      </c>
      <c r="G7" s="58">
        <f t="shared" si="2"/>
        <v>0</v>
      </c>
      <c r="H7" s="58">
        <f t="shared" si="3"/>
        <v>0.9</v>
      </c>
    </row>
    <row r="8" spans="1:8">
      <c r="A8" s="37" t="s">
        <v>79</v>
      </c>
      <c r="B8">
        <f>'Imputed and missing data hidden'!BK8</f>
        <v>1</v>
      </c>
      <c r="C8" s="58">
        <f t="shared" si="0"/>
        <v>0.83333333333333393</v>
      </c>
      <c r="D8" s="58">
        <f>'Indicator Date hidden2'!BI9</f>
        <v>0.24561403508771928</v>
      </c>
      <c r="E8" s="58">
        <f t="shared" si="1"/>
        <v>1.0298895386614699</v>
      </c>
      <c r="F8" s="58">
        <f>'Географич. уровень инд'!BP11</f>
        <v>1.2592592592592593</v>
      </c>
      <c r="G8" s="58">
        <f t="shared" si="2"/>
        <v>0</v>
      </c>
      <c r="H8" s="58">
        <f t="shared" si="3"/>
        <v>0.6</v>
      </c>
    </row>
    <row r="9" spans="1:8">
      <c r="A9" s="37" t="s">
        <v>81</v>
      </c>
      <c r="B9">
        <f>'Imputed and missing data hidden'!BK9</f>
        <v>1</v>
      </c>
      <c r="C9" s="58">
        <f t="shared" si="0"/>
        <v>0.83333333333333393</v>
      </c>
      <c r="D9" s="58">
        <f>'Indicator Date hidden2'!BI10</f>
        <v>0.24561403508771928</v>
      </c>
      <c r="E9" s="58">
        <f t="shared" si="1"/>
        <v>1.0298895386614699</v>
      </c>
      <c r="F9" s="58">
        <f>'Географич. уровень инд'!BP12</f>
        <v>1.2592592592592593</v>
      </c>
      <c r="G9" s="58">
        <f t="shared" si="2"/>
        <v>0</v>
      </c>
      <c r="H9" s="58">
        <f t="shared" si="3"/>
        <v>0.6</v>
      </c>
    </row>
    <row r="10" spans="1:8">
      <c r="A10" s="37" t="s">
        <v>82</v>
      </c>
      <c r="B10">
        <f>'Imputed and missing data hidden'!BK10</f>
        <v>2</v>
      </c>
      <c r="C10" s="58">
        <f t="shared" si="0"/>
        <v>1.6666666666666661</v>
      </c>
      <c r="D10" s="58">
        <f>'Indicator Date hidden2'!BI11</f>
        <v>0.24561403508771928</v>
      </c>
      <c r="E10" s="58">
        <f t="shared" si="1"/>
        <v>1.0298895386614699</v>
      </c>
      <c r="F10" s="58">
        <f>'Географич. уровень инд'!BP13</f>
        <v>1.2592592592592593</v>
      </c>
      <c r="G10" s="58">
        <f t="shared" si="2"/>
        <v>0</v>
      </c>
      <c r="H10" s="58">
        <f t="shared" si="3"/>
        <v>0.9</v>
      </c>
    </row>
    <row r="11" spans="1:8">
      <c r="A11" s="37" t="s">
        <v>83</v>
      </c>
      <c r="B11">
        <f>'Imputed and missing data hidden'!BK11</f>
        <v>2</v>
      </c>
      <c r="C11" s="58">
        <f t="shared" si="0"/>
        <v>1.6666666666666661</v>
      </c>
      <c r="D11" s="58">
        <f>'Indicator Date hidden2'!BI12</f>
        <v>0.24561403508771928</v>
      </c>
      <c r="E11" s="58">
        <f t="shared" si="1"/>
        <v>1.0298895386614699</v>
      </c>
      <c r="F11" s="58">
        <f>'Географич. уровень инд'!BP14</f>
        <v>1.2592592592592593</v>
      </c>
      <c r="G11" s="58">
        <f t="shared" si="2"/>
        <v>0</v>
      </c>
      <c r="H11" s="58">
        <f t="shared" si="3"/>
        <v>0.9</v>
      </c>
    </row>
    <row r="12" spans="1:8">
      <c r="A12" s="37" t="s">
        <v>84</v>
      </c>
      <c r="B12">
        <f>'Imputed and missing data hidden'!BK12</f>
        <v>2</v>
      </c>
      <c r="C12" s="58">
        <f t="shared" si="0"/>
        <v>1.6666666666666661</v>
      </c>
      <c r="D12" s="58">
        <f>'Indicator Date hidden2'!BI13</f>
        <v>0.2807017543859649</v>
      </c>
      <c r="E12" s="58">
        <f t="shared" si="1"/>
        <v>1.6796621182586104</v>
      </c>
      <c r="F12" s="58">
        <f>'Географич. уровень инд'!BP15</f>
        <v>1.2592592592592593</v>
      </c>
      <c r="G12" s="58">
        <f t="shared" si="2"/>
        <v>0</v>
      </c>
      <c r="H12" s="58">
        <f t="shared" si="3"/>
        <v>1.1000000000000001</v>
      </c>
    </row>
    <row r="13" spans="1:8">
      <c r="A13" s="37" t="s">
        <v>85</v>
      </c>
      <c r="B13">
        <f>'Imputed and missing data hidden'!BK13</f>
        <v>2</v>
      </c>
      <c r="C13" s="58">
        <f t="shared" si="0"/>
        <v>1.6666666666666661</v>
      </c>
      <c r="D13" s="58">
        <f>'Indicator Date hidden2'!BI14</f>
        <v>0.24561403508771928</v>
      </c>
      <c r="E13" s="58">
        <f t="shared" si="1"/>
        <v>1.0298895386614699</v>
      </c>
      <c r="F13" s="58">
        <f>'Географич. уровень инд'!BP16</f>
        <v>1.2592592592592593</v>
      </c>
      <c r="G13" s="58">
        <f t="shared" si="2"/>
        <v>0</v>
      </c>
      <c r="H13" s="58">
        <f t="shared" si="3"/>
        <v>0.9</v>
      </c>
    </row>
    <row r="14" spans="1:8">
      <c r="A14" s="37" t="s">
        <v>86</v>
      </c>
      <c r="B14">
        <f>'Imputed and missing data hidden'!BK14</f>
        <v>3</v>
      </c>
      <c r="C14" s="58">
        <f t="shared" si="0"/>
        <v>2.5</v>
      </c>
      <c r="D14" s="58">
        <f>'Indicator Date hidden2'!BI15</f>
        <v>0.24561403508771928</v>
      </c>
      <c r="E14" s="58">
        <f t="shared" si="1"/>
        <v>1.0298895386614699</v>
      </c>
      <c r="F14" s="58">
        <f>'Географич. уровень инд'!BP17</f>
        <v>1.2592592592592593</v>
      </c>
      <c r="G14" s="58">
        <f t="shared" si="2"/>
        <v>0</v>
      </c>
      <c r="H14" s="58">
        <f t="shared" si="3"/>
        <v>1.2</v>
      </c>
    </row>
    <row r="15" spans="1:8">
      <c r="A15" s="37" t="s">
        <v>153</v>
      </c>
      <c r="B15">
        <f>'Imputed and missing data hidden'!BK15</f>
        <v>4</v>
      </c>
      <c r="C15" s="58">
        <f t="shared" si="0"/>
        <v>3.3333333333333339</v>
      </c>
      <c r="D15" s="58">
        <f>'Indicator Date hidden2'!BI16</f>
        <v>0.25</v>
      </c>
      <c r="E15" s="58">
        <f t="shared" si="1"/>
        <v>1.1111111111111107</v>
      </c>
      <c r="F15" s="58">
        <f>'Географич. уровень инд'!BP18</f>
        <v>1.1851851851851851</v>
      </c>
      <c r="G15" s="58">
        <f t="shared" si="2"/>
        <v>0.37037037037037096</v>
      </c>
      <c r="H15" s="58">
        <f t="shared" si="3"/>
        <v>1.7</v>
      </c>
    </row>
    <row r="16" spans="1:8">
      <c r="A16" s="37" t="s">
        <v>87</v>
      </c>
      <c r="B16">
        <f>'Imputed and missing data hidden'!BK16</f>
        <v>2</v>
      </c>
      <c r="C16" s="58">
        <f t="shared" si="0"/>
        <v>1.6666666666666661</v>
      </c>
      <c r="D16" s="58">
        <f>'Indicator Date hidden2'!BI17</f>
        <v>0.24561403508771928</v>
      </c>
      <c r="E16" s="58">
        <f t="shared" si="1"/>
        <v>1.0298895386614699</v>
      </c>
      <c r="F16" s="58">
        <f>'Географич. уровень инд'!BP19</f>
        <v>1.2592592592592593</v>
      </c>
      <c r="G16" s="58">
        <f t="shared" si="2"/>
        <v>0</v>
      </c>
      <c r="H16" s="58">
        <f t="shared" si="3"/>
        <v>0.9</v>
      </c>
    </row>
    <row r="17" spans="1:8">
      <c r="A17" s="37" t="s">
        <v>88</v>
      </c>
      <c r="B17">
        <f>'Imputed and missing data hidden'!BK17</f>
        <v>2</v>
      </c>
      <c r="C17" s="58">
        <f t="shared" si="0"/>
        <v>1.6666666666666661</v>
      </c>
      <c r="D17" s="58">
        <f>'Indicator Date hidden2'!BI18</f>
        <v>0.24561403508771928</v>
      </c>
      <c r="E17" s="58">
        <f t="shared" si="1"/>
        <v>1.0298895386614699</v>
      </c>
      <c r="F17" s="58">
        <f>'Географич. уровень инд'!BP20</f>
        <v>1.2592592592592593</v>
      </c>
      <c r="G17" s="58">
        <f t="shared" si="2"/>
        <v>0</v>
      </c>
      <c r="H17" s="58">
        <f t="shared" si="3"/>
        <v>0.9</v>
      </c>
    </row>
    <row r="18" spans="1:8">
      <c r="A18" s="37" t="s">
        <v>80</v>
      </c>
      <c r="B18">
        <f>'Imputed and missing data hidden'!BK18</f>
        <v>2</v>
      </c>
      <c r="C18" s="58">
        <f t="shared" si="0"/>
        <v>1.6666666666666661</v>
      </c>
      <c r="D18" s="58">
        <f>'Indicator Date hidden2'!BI19</f>
        <v>0.24561403508771928</v>
      </c>
      <c r="E18" s="58">
        <f t="shared" si="1"/>
        <v>1.0298895386614699</v>
      </c>
      <c r="F18" s="58">
        <f>'Географич. уровень инд'!BP21</f>
        <v>1.2592592592592593</v>
      </c>
      <c r="G18" s="58">
        <f t="shared" si="2"/>
        <v>0</v>
      </c>
      <c r="H18" s="58">
        <f t="shared" si="3"/>
        <v>0.9</v>
      </c>
    </row>
    <row r="19" spans="1:8">
      <c r="A19" s="37" t="s">
        <v>64</v>
      </c>
      <c r="B19">
        <f>'Imputed and missing data hidden'!BK19</f>
        <v>2</v>
      </c>
      <c r="C19" s="58">
        <f t="shared" ref="C19:C27" si="5">IF(B19&gt;B$58,10,10-(B$58-B19)/(B$58-B$57)*10)</f>
        <v>1.6666666666666661</v>
      </c>
      <c r="D19" s="58">
        <f>'Indicator Date hidden2'!BI20</f>
        <v>0.625</v>
      </c>
      <c r="E19" s="58">
        <f t="shared" si="1"/>
        <v>8.0555555555555554</v>
      </c>
      <c r="F19" s="58">
        <f>'Географич. уровень инд'!BP22</f>
        <v>1.2692307692307692</v>
      </c>
      <c r="G19" s="58">
        <f t="shared" ref="G19:G27" si="6">IF(F19&lt;F$57,10,IF(F19&gt;F$58,0,(F$58-F19)/(F$58-F$57)*10))</f>
        <v>0</v>
      </c>
      <c r="H19" s="58">
        <f t="shared" ref="H19:H27" si="7">ROUND((10-GEOMEAN(((10-C19)/10*9+1),((10-E19)/10*9+1),((10-G19)/10*9+1)))/9*10,1)</f>
        <v>4.3</v>
      </c>
    </row>
    <row r="20" spans="1:8">
      <c r="A20" s="37" t="s">
        <v>65</v>
      </c>
      <c r="B20">
        <f>'Imputed and missing data hidden'!BK20</f>
        <v>2</v>
      </c>
      <c r="C20" s="58">
        <f t="shared" si="5"/>
        <v>1.6666666666666661</v>
      </c>
      <c r="D20" s="58">
        <f>'Indicator Date hidden2'!BI21</f>
        <v>0.625</v>
      </c>
      <c r="E20" s="58">
        <f t="shared" si="1"/>
        <v>8.0555555555555554</v>
      </c>
      <c r="F20" s="58">
        <f>'Географич. уровень инд'!BP23</f>
        <v>1.2692307692307692</v>
      </c>
      <c r="G20" s="58">
        <f t="shared" si="6"/>
        <v>0</v>
      </c>
      <c r="H20" s="58">
        <f t="shared" si="7"/>
        <v>4.3</v>
      </c>
    </row>
    <row r="21" spans="1:8">
      <c r="A21" s="37" t="s">
        <v>66</v>
      </c>
      <c r="B21">
        <f>'Imputed and missing data hidden'!BK21</f>
        <v>2</v>
      </c>
      <c r="C21" s="58">
        <f t="shared" si="5"/>
        <v>1.6666666666666661</v>
      </c>
      <c r="D21" s="58">
        <f>'Indicator Date hidden2'!BI22</f>
        <v>0.625</v>
      </c>
      <c r="E21" s="58">
        <f t="shared" si="1"/>
        <v>8.0555555555555554</v>
      </c>
      <c r="F21" s="58">
        <f>'Географич. уровень инд'!BP24</f>
        <v>1.2692307692307692</v>
      </c>
      <c r="G21" s="58">
        <f t="shared" si="6"/>
        <v>0</v>
      </c>
      <c r="H21" s="58">
        <f t="shared" si="7"/>
        <v>4.3</v>
      </c>
    </row>
    <row r="22" spans="1:8">
      <c r="A22" s="37" t="s">
        <v>67</v>
      </c>
      <c r="B22">
        <f>'Imputed and missing data hidden'!BK22</f>
        <v>2</v>
      </c>
      <c r="C22" s="58">
        <f t="shared" si="5"/>
        <v>1.6666666666666661</v>
      </c>
      <c r="D22" s="58">
        <f>'Indicator Date hidden2'!BI23</f>
        <v>0.625</v>
      </c>
      <c r="E22" s="58">
        <f t="shared" si="1"/>
        <v>8.0555555555555554</v>
      </c>
      <c r="F22" s="58">
        <f>'Географич. уровень инд'!BP25</f>
        <v>1.2692307692307692</v>
      </c>
      <c r="G22" s="58">
        <f t="shared" si="6"/>
        <v>0</v>
      </c>
      <c r="H22" s="58">
        <f t="shared" si="7"/>
        <v>4.3</v>
      </c>
    </row>
    <row r="23" spans="1:8">
      <c r="A23" s="37" t="s">
        <v>68</v>
      </c>
      <c r="B23">
        <f>'Imputed and missing data hidden'!BK23</f>
        <v>2</v>
      </c>
      <c r="C23" s="58">
        <f t="shared" si="5"/>
        <v>1.6666666666666661</v>
      </c>
      <c r="D23" s="58">
        <f>'Indicator Date hidden2'!BI24</f>
        <v>0.625</v>
      </c>
      <c r="E23" s="58">
        <f t="shared" si="1"/>
        <v>8.0555555555555554</v>
      </c>
      <c r="F23" s="58">
        <f>'Географич. уровень инд'!BP26</f>
        <v>1.2692307692307692</v>
      </c>
      <c r="G23" s="58">
        <f t="shared" si="6"/>
        <v>0</v>
      </c>
      <c r="H23" s="58">
        <f t="shared" si="7"/>
        <v>4.3</v>
      </c>
    </row>
    <row r="24" spans="1:8">
      <c r="A24" s="37" t="s">
        <v>69</v>
      </c>
      <c r="B24">
        <f>'Imputed and missing data hidden'!BK24</f>
        <v>2</v>
      </c>
      <c r="C24" s="58">
        <f t="shared" si="5"/>
        <v>1.6666666666666661</v>
      </c>
      <c r="D24" s="58">
        <f>'Indicator Date hidden2'!BI25</f>
        <v>0.625</v>
      </c>
      <c r="E24" s="58">
        <f t="shared" si="1"/>
        <v>8.0555555555555554</v>
      </c>
      <c r="F24" s="58">
        <f>'Географич. уровень инд'!BP27</f>
        <v>1.2692307692307692</v>
      </c>
      <c r="G24" s="58">
        <f t="shared" si="6"/>
        <v>0</v>
      </c>
      <c r="H24" s="58">
        <f t="shared" si="7"/>
        <v>4.3</v>
      </c>
    </row>
    <row r="25" spans="1:8">
      <c r="A25" s="37" t="s">
        <v>70</v>
      </c>
      <c r="B25">
        <f>'Imputed and missing data hidden'!BK25</f>
        <v>3</v>
      </c>
      <c r="C25" s="58">
        <f t="shared" si="5"/>
        <v>2.5</v>
      </c>
      <c r="D25" s="58">
        <f>'Indicator Date hidden2'!BI26</f>
        <v>0.625</v>
      </c>
      <c r="E25" s="58">
        <f t="shared" si="1"/>
        <v>8.0555555555555554</v>
      </c>
      <c r="F25" s="58">
        <f>'Географич. уровень инд'!BP28</f>
        <v>1.2692307692307692</v>
      </c>
      <c r="G25" s="58">
        <f t="shared" si="6"/>
        <v>0</v>
      </c>
      <c r="H25" s="58">
        <f t="shared" si="7"/>
        <v>4.5</v>
      </c>
    </row>
    <row r="26" spans="1:8">
      <c r="A26" s="37" t="s">
        <v>71</v>
      </c>
      <c r="B26">
        <f>'Imputed and missing data hidden'!BK26</f>
        <v>3</v>
      </c>
      <c r="C26" s="58">
        <f t="shared" si="5"/>
        <v>2.5</v>
      </c>
      <c r="D26" s="58">
        <f>'Indicator Date hidden2'!BI27</f>
        <v>0.625</v>
      </c>
      <c r="E26" s="58">
        <f t="shared" si="1"/>
        <v>8.0555555555555554</v>
      </c>
      <c r="F26" s="58">
        <f>'Географич. уровень инд'!BP29</f>
        <v>1.2692307692307692</v>
      </c>
      <c r="G26" s="58">
        <f t="shared" si="6"/>
        <v>0</v>
      </c>
      <c r="H26" s="58">
        <f t="shared" si="7"/>
        <v>4.5</v>
      </c>
    </row>
    <row r="27" spans="1:8">
      <c r="A27" s="37" t="s">
        <v>72</v>
      </c>
      <c r="B27">
        <f>'Imputed and missing data hidden'!BK27</f>
        <v>2</v>
      </c>
      <c r="C27" s="58">
        <f t="shared" si="5"/>
        <v>1.6666666666666661</v>
      </c>
      <c r="D27" s="58">
        <f>'Indicator Date hidden2'!BI28</f>
        <v>0.625</v>
      </c>
      <c r="E27" s="58">
        <f t="shared" si="1"/>
        <v>8.0555555555555554</v>
      </c>
      <c r="F27" s="58">
        <f>'Географич. уровень инд'!BP30</f>
        <v>1.2692307692307692</v>
      </c>
      <c r="G27" s="58">
        <f t="shared" si="6"/>
        <v>0</v>
      </c>
      <c r="H27" s="58">
        <f t="shared" si="7"/>
        <v>4.3</v>
      </c>
    </row>
    <row r="28" spans="1:8">
      <c r="A28" s="37" t="s">
        <v>89</v>
      </c>
      <c r="B28">
        <f>'Imputed and missing data hidden'!BK28</f>
        <v>2</v>
      </c>
      <c r="C28" s="58">
        <f t="shared" ref="C28:C33" si="8">IF(B28&gt;B$58,10,10-(B$58-B28)/(B$58-B$57)*10)</f>
        <v>1.6666666666666661</v>
      </c>
      <c r="D28" s="58">
        <f>'Indicator Date hidden2'!BI29</f>
        <v>0.56140350877192979</v>
      </c>
      <c r="E28" s="58">
        <f t="shared" si="1"/>
        <v>6.8778427550357373</v>
      </c>
      <c r="F28" s="58">
        <f>'Географич. уровень инд'!BP31</f>
        <v>0.74285714285714288</v>
      </c>
      <c r="G28" s="58">
        <f t="shared" ref="G28:G33" si="9">IF(F28&lt;F$57,10,IF(F28&gt;F$58,0,(F$58-F28)/(F$58-F$57)*10))</f>
        <v>10</v>
      </c>
      <c r="H28" s="58">
        <f t="shared" si="3"/>
        <v>7.6</v>
      </c>
    </row>
    <row r="29" spans="1:8">
      <c r="A29" s="37" t="s">
        <v>90</v>
      </c>
      <c r="B29">
        <f>'Imputed and missing data hidden'!BK29</f>
        <v>1</v>
      </c>
      <c r="C29" s="58">
        <f t="shared" si="8"/>
        <v>0.83333333333333393</v>
      </c>
      <c r="D29" s="58">
        <f>'Indicator Date hidden2'!BI30</f>
        <v>0.56140350877192979</v>
      </c>
      <c r="E29" s="58">
        <f t="shared" si="1"/>
        <v>6.8778427550357373</v>
      </c>
      <c r="F29" s="58">
        <f>'Географич. уровень инд'!BP32</f>
        <v>0.74285714285714288</v>
      </c>
      <c r="G29" s="58">
        <f t="shared" si="9"/>
        <v>10</v>
      </c>
      <c r="H29" s="58">
        <f t="shared" si="3"/>
        <v>7.5</v>
      </c>
    </row>
    <row r="30" spans="1:8">
      <c r="A30" s="37" t="s">
        <v>91</v>
      </c>
      <c r="B30">
        <f>'Imputed and missing data hidden'!BK30</f>
        <v>1</v>
      </c>
      <c r="C30" s="58">
        <f t="shared" si="8"/>
        <v>0.83333333333333393</v>
      </c>
      <c r="D30" s="58">
        <f>'Indicator Date hidden2'!BI31</f>
        <v>0.56140350877192979</v>
      </c>
      <c r="E30" s="58">
        <f t="shared" si="1"/>
        <v>6.8778427550357373</v>
      </c>
      <c r="F30" s="58">
        <f>'Географич. уровень инд'!BP33</f>
        <v>0.74285714285714288</v>
      </c>
      <c r="G30" s="58">
        <f t="shared" si="9"/>
        <v>10</v>
      </c>
      <c r="H30" s="58">
        <f t="shared" si="3"/>
        <v>7.5</v>
      </c>
    </row>
    <row r="31" spans="1:8">
      <c r="A31" s="37" t="s">
        <v>92</v>
      </c>
      <c r="B31">
        <f>'Imputed and missing data hidden'!BK31</f>
        <v>1</v>
      </c>
      <c r="C31" s="58">
        <f t="shared" si="8"/>
        <v>0.83333333333333393</v>
      </c>
      <c r="D31" s="58">
        <f>'Indicator Date hidden2'!BI32</f>
        <v>0.56140350877192979</v>
      </c>
      <c r="E31" s="58">
        <f t="shared" si="1"/>
        <v>6.8778427550357373</v>
      </c>
      <c r="F31" s="58">
        <f>'Географич. уровень инд'!BP34</f>
        <v>0.74285714285714288</v>
      </c>
      <c r="G31" s="58">
        <f t="shared" si="9"/>
        <v>10</v>
      </c>
      <c r="H31" s="58">
        <f t="shared" si="3"/>
        <v>7.5</v>
      </c>
    </row>
    <row r="32" spans="1:8">
      <c r="A32" s="37" t="s">
        <v>93</v>
      </c>
      <c r="B32">
        <f>'Imputed and missing data hidden'!BK32</f>
        <v>1</v>
      </c>
      <c r="C32" s="58">
        <f t="shared" si="8"/>
        <v>0.83333333333333393</v>
      </c>
      <c r="D32" s="58">
        <f>'Indicator Date hidden2'!BI33</f>
        <v>0.56140350877192979</v>
      </c>
      <c r="E32" s="58">
        <f t="shared" si="1"/>
        <v>6.8778427550357373</v>
      </c>
      <c r="F32" s="58">
        <f>'Географич. уровень инд'!BP35</f>
        <v>0.74285714285714288</v>
      </c>
      <c r="G32" s="58">
        <f t="shared" si="9"/>
        <v>10</v>
      </c>
      <c r="H32" s="58">
        <f t="shared" si="3"/>
        <v>7.5</v>
      </c>
    </row>
    <row r="33" spans="1:8">
      <c r="A33" s="37" t="s">
        <v>94</v>
      </c>
      <c r="B33">
        <f>'Imputed and missing data hidden'!BK33</f>
        <v>10</v>
      </c>
      <c r="C33" s="58">
        <f t="shared" si="8"/>
        <v>8.3333333333333339</v>
      </c>
      <c r="D33" s="58">
        <f>'Indicator Date hidden2'!BI34</f>
        <v>0.30612244897959184</v>
      </c>
      <c r="E33" s="58">
        <f t="shared" si="1"/>
        <v>2.1504157218442943</v>
      </c>
      <c r="F33" s="58">
        <f>'Географич. уровень инд'!BP36</f>
        <v>1.0769230769230769</v>
      </c>
      <c r="G33" s="58">
        <f t="shared" si="9"/>
        <v>3.0769230769230775</v>
      </c>
      <c r="H33" s="58">
        <f t="shared" si="3"/>
        <v>5.3</v>
      </c>
    </row>
    <row r="34" spans="1:8">
      <c r="A34" s="37" t="s">
        <v>95</v>
      </c>
      <c r="B34">
        <f>'Imputed and missing data hidden'!BK34</f>
        <v>9</v>
      </c>
      <c r="C34" s="58">
        <f t="shared" ref="C34:C52" si="10">IF(B34&gt;B$58,10,10-(B$58-B34)/(B$58-B$57)*10)</f>
        <v>7.5</v>
      </c>
      <c r="D34" s="58">
        <f>'Indicator Date hidden2'!BI35</f>
        <v>0.30612244897959184</v>
      </c>
      <c r="E34" s="58">
        <f t="shared" si="1"/>
        <v>2.1504157218442943</v>
      </c>
      <c r="F34" s="58">
        <f>'Географич. уровень инд'!BP37</f>
        <v>1.0769230769230769</v>
      </c>
      <c r="G34" s="58">
        <f t="shared" ref="G34:G52" si="11">IF(F34&lt;F$57,10,IF(F34&gt;F$58,0,(F$58-F34)/(F$58-F$57)*10))</f>
        <v>3.0769230769230775</v>
      </c>
      <c r="H34" s="58">
        <f t="shared" si="3"/>
        <v>4.7</v>
      </c>
    </row>
    <row r="35" spans="1:8">
      <c r="A35" s="37" t="s">
        <v>96</v>
      </c>
      <c r="B35">
        <f>'Imputed and missing data hidden'!BK35</f>
        <v>9</v>
      </c>
      <c r="C35" s="58">
        <f t="shared" si="10"/>
        <v>7.5</v>
      </c>
      <c r="D35" s="58">
        <f>'Indicator Date hidden2'!BI36</f>
        <v>0.30612244897959184</v>
      </c>
      <c r="E35" s="58">
        <f t="shared" si="1"/>
        <v>2.1504157218442943</v>
      </c>
      <c r="F35" s="58">
        <f>'Географич. уровень инд'!BP38</f>
        <v>1.0769230769230769</v>
      </c>
      <c r="G35" s="58">
        <f t="shared" si="11"/>
        <v>3.0769230769230775</v>
      </c>
      <c r="H35" s="58">
        <f t="shared" ref="H35:H52" si="12">ROUND((10-GEOMEAN(((10-C35)/10*9+1),((10-E35)/10*9+1),((10-G35)/10*9+1)))/9*10,1)</f>
        <v>4.7</v>
      </c>
    </row>
    <row r="36" spans="1:8">
      <c r="A36" s="37" t="s">
        <v>97</v>
      </c>
      <c r="B36">
        <f>'Imputed and missing data hidden'!BK36</f>
        <v>9</v>
      </c>
      <c r="C36" s="58">
        <f t="shared" si="10"/>
        <v>7.5</v>
      </c>
      <c r="D36" s="58">
        <f>'Indicator Date hidden2'!BI37</f>
        <v>0.30612244897959184</v>
      </c>
      <c r="E36" s="58">
        <f t="shared" si="1"/>
        <v>2.1504157218442943</v>
      </c>
      <c r="F36" s="58">
        <f>'Географич. уровень инд'!BP39</f>
        <v>1.0769230769230769</v>
      </c>
      <c r="G36" s="58">
        <f t="shared" si="11"/>
        <v>3.0769230769230775</v>
      </c>
      <c r="H36" s="58">
        <f t="shared" si="12"/>
        <v>4.7</v>
      </c>
    </row>
    <row r="37" spans="1:8">
      <c r="A37" s="37" t="s">
        <v>98</v>
      </c>
      <c r="B37">
        <f>'Imputed and missing data hidden'!BK37</f>
        <v>9</v>
      </c>
      <c r="C37" s="58">
        <f t="shared" si="10"/>
        <v>7.5</v>
      </c>
      <c r="D37" s="58">
        <f>'Indicator Date hidden2'!BI38</f>
        <v>0.30612244897959184</v>
      </c>
      <c r="E37" s="58">
        <f t="shared" si="1"/>
        <v>2.1504157218442943</v>
      </c>
      <c r="F37" s="58">
        <f>'Географич. уровень инд'!BP40</f>
        <v>1.0769230769230769</v>
      </c>
      <c r="G37" s="58">
        <f t="shared" si="11"/>
        <v>3.0769230769230775</v>
      </c>
      <c r="H37" s="58">
        <f t="shared" si="12"/>
        <v>4.7</v>
      </c>
    </row>
    <row r="38" spans="1:8">
      <c r="A38" s="37" t="s">
        <v>99</v>
      </c>
      <c r="B38">
        <f>'Imputed and missing data hidden'!BK38</f>
        <v>9</v>
      </c>
      <c r="C38" s="58">
        <f t="shared" si="10"/>
        <v>7.5</v>
      </c>
      <c r="D38" s="58">
        <f>'Indicator Date hidden2'!BI39</f>
        <v>0.30612244897959184</v>
      </c>
      <c r="E38" s="58">
        <f t="shared" si="1"/>
        <v>2.1504157218442943</v>
      </c>
      <c r="F38" s="58">
        <f>'Географич. уровень инд'!BP41</f>
        <v>1.0769230769230769</v>
      </c>
      <c r="G38" s="58">
        <f t="shared" si="11"/>
        <v>3.0769230769230775</v>
      </c>
      <c r="H38" s="58">
        <f t="shared" si="12"/>
        <v>4.7</v>
      </c>
    </row>
    <row r="39" spans="1:8">
      <c r="A39" s="37" t="s">
        <v>100</v>
      </c>
      <c r="B39">
        <f>'Imputed and missing data hidden'!BK39</f>
        <v>2</v>
      </c>
      <c r="C39" s="58">
        <f t="shared" si="10"/>
        <v>1.6666666666666661</v>
      </c>
      <c r="D39" s="58">
        <f>'Indicator Date hidden2'!BI40</f>
        <v>0.19642857142857142</v>
      </c>
      <c r="E39" s="58">
        <f t="shared" si="1"/>
        <v>0.1190476190476204</v>
      </c>
      <c r="F39" s="58">
        <f>'Географич. уровень инд'!BP42</f>
        <v>1.3076923076923077</v>
      </c>
      <c r="G39" s="58">
        <f t="shared" si="11"/>
        <v>0</v>
      </c>
      <c r="H39" s="58">
        <f t="shared" si="12"/>
        <v>0.6</v>
      </c>
    </row>
    <row r="40" spans="1:8">
      <c r="A40" s="37" t="s">
        <v>101</v>
      </c>
      <c r="B40">
        <f>'Imputed and missing data hidden'!BK40</f>
        <v>2</v>
      </c>
      <c r="C40" s="58">
        <f t="shared" si="10"/>
        <v>1.6666666666666661</v>
      </c>
      <c r="D40" s="58">
        <f>'Indicator Date hidden2'!BI41</f>
        <v>0.19642857142857142</v>
      </c>
      <c r="E40" s="58">
        <f t="shared" si="1"/>
        <v>0.1190476190476204</v>
      </c>
      <c r="F40" s="58">
        <f>'Географич. уровень инд'!BP43</f>
        <v>1.3076923076923077</v>
      </c>
      <c r="G40" s="58">
        <f t="shared" si="11"/>
        <v>0</v>
      </c>
      <c r="H40" s="58">
        <f t="shared" si="12"/>
        <v>0.6</v>
      </c>
    </row>
    <row r="41" spans="1:8">
      <c r="A41" s="37" t="s">
        <v>102</v>
      </c>
      <c r="B41">
        <f>'Imputed and missing data hidden'!BK41</f>
        <v>3</v>
      </c>
      <c r="C41" s="58">
        <f t="shared" si="10"/>
        <v>2.5</v>
      </c>
      <c r="D41" s="58">
        <f>'Indicator Date hidden2'!BI42</f>
        <v>0.19642857142857142</v>
      </c>
      <c r="E41" s="58">
        <f t="shared" si="1"/>
        <v>0.1190476190476204</v>
      </c>
      <c r="F41" s="58">
        <f>'Географич. уровень инд'!BP44</f>
        <v>1.3076923076923077</v>
      </c>
      <c r="G41" s="58">
        <f t="shared" si="11"/>
        <v>0</v>
      </c>
      <c r="H41" s="58">
        <f t="shared" si="12"/>
        <v>0.9</v>
      </c>
    </row>
    <row r="42" spans="1:8">
      <c r="A42" s="37" t="s">
        <v>103</v>
      </c>
      <c r="B42">
        <f>'Imputed and missing data hidden'!BK42</f>
        <v>2</v>
      </c>
      <c r="C42" s="58">
        <f t="shared" si="10"/>
        <v>1.6666666666666661</v>
      </c>
      <c r="D42" s="58">
        <f>'Indicator Date hidden2'!BI43</f>
        <v>0.19642857142857142</v>
      </c>
      <c r="E42" s="58">
        <f t="shared" si="1"/>
        <v>0.1190476190476204</v>
      </c>
      <c r="F42" s="58">
        <f>'Географич. уровень инд'!BP45</f>
        <v>1.3076923076923077</v>
      </c>
      <c r="G42" s="58">
        <f t="shared" si="11"/>
        <v>0</v>
      </c>
      <c r="H42" s="58">
        <f t="shared" si="12"/>
        <v>0.6</v>
      </c>
    </row>
    <row r="43" spans="1:8">
      <c r="A43" s="37" t="s">
        <v>107</v>
      </c>
      <c r="B43">
        <f>'Imputed and missing data hidden'!BK43</f>
        <v>2</v>
      </c>
      <c r="C43" s="58">
        <f t="shared" si="10"/>
        <v>1.6666666666666661</v>
      </c>
      <c r="D43" s="58">
        <f>'Indicator Date hidden2'!BI44</f>
        <v>0.19642857142857142</v>
      </c>
      <c r="E43" s="58">
        <f t="shared" si="1"/>
        <v>0.1190476190476204</v>
      </c>
      <c r="F43" s="58">
        <f>'Географич. уровень инд'!BP46</f>
        <v>1.3076923076923077</v>
      </c>
      <c r="G43" s="58">
        <f t="shared" si="11"/>
        <v>0</v>
      </c>
      <c r="H43" s="58">
        <f t="shared" si="12"/>
        <v>0.6</v>
      </c>
    </row>
    <row r="44" spans="1:8">
      <c r="A44" s="37" t="s">
        <v>113</v>
      </c>
      <c r="B44">
        <f>'Imputed and missing data hidden'!BK44</f>
        <v>3</v>
      </c>
      <c r="C44" s="58">
        <f t="shared" si="10"/>
        <v>2.5</v>
      </c>
      <c r="D44" s="58">
        <f>'Indicator Date hidden2'!BI45</f>
        <v>0.19642857142857142</v>
      </c>
      <c r="E44" s="58">
        <f t="shared" si="1"/>
        <v>0.1190476190476204</v>
      </c>
      <c r="F44" s="58">
        <f>'Географич. уровень инд'!BP47</f>
        <v>1.3076923076923077</v>
      </c>
      <c r="G44" s="58">
        <f t="shared" si="11"/>
        <v>0</v>
      </c>
      <c r="H44" s="58">
        <f t="shared" si="12"/>
        <v>0.9</v>
      </c>
    </row>
    <row r="45" spans="1:8">
      <c r="A45" s="37" t="s">
        <v>105</v>
      </c>
      <c r="B45">
        <f>'Imputed and missing data hidden'!BK45</f>
        <v>3</v>
      </c>
      <c r="C45" s="58">
        <f t="shared" si="10"/>
        <v>2.5</v>
      </c>
      <c r="D45" s="58">
        <f>'Indicator Date hidden2'!BI46</f>
        <v>0.19642857142857142</v>
      </c>
      <c r="E45" s="58">
        <f t="shared" si="1"/>
        <v>0.1190476190476204</v>
      </c>
      <c r="F45" s="58">
        <f>'Географич. уровень инд'!BP48</f>
        <v>1.3076923076923077</v>
      </c>
      <c r="G45" s="58">
        <f t="shared" si="11"/>
        <v>0</v>
      </c>
      <c r="H45" s="58">
        <f t="shared" si="12"/>
        <v>0.9</v>
      </c>
    </row>
    <row r="46" spans="1:8">
      <c r="A46" s="37" t="s">
        <v>106</v>
      </c>
      <c r="B46">
        <f>'Imputed and missing data hidden'!BK46</f>
        <v>3</v>
      </c>
      <c r="C46" s="58">
        <f t="shared" si="10"/>
        <v>2.5</v>
      </c>
      <c r="D46" s="58">
        <f>'Indicator Date hidden2'!BI47</f>
        <v>0.19642857142857142</v>
      </c>
      <c r="E46" s="58">
        <f t="shared" si="1"/>
        <v>0.1190476190476204</v>
      </c>
      <c r="F46" s="58">
        <f>'Географич. уровень инд'!BP49</f>
        <v>1.3076923076923077</v>
      </c>
      <c r="G46" s="58">
        <f t="shared" si="11"/>
        <v>0</v>
      </c>
      <c r="H46" s="58">
        <f t="shared" si="12"/>
        <v>0.9</v>
      </c>
    </row>
    <row r="47" spans="1:8">
      <c r="A47" s="37" t="s">
        <v>104</v>
      </c>
      <c r="B47">
        <f>'Imputed and missing data hidden'!BK47</f>
        <v>2</v>
      </c>
      <c r="C47" s="58">
        <f t="shared" si="10"/>
        <v>1.6666666666666661</v>
      </c>
      <c r="D47" s="58">
        <f>'Indicator Date hidden2'!BI48</f>
        <v>0.19642857142857142</v>
      </c>
      <c r="E47" s="58">
        <f t="shared" si="1"/>
        <v>0.1190476190476204</v>
      </c>
      <c r="F47" s="58">
        <f>'Географич. уровень инд'!BP50</f>
        <v>1.3076923076923077</v>
      </c>
      <c r="G47" s="58">
        <f t="shared" si="11"/>
        <v>0</v>
      </c>
      <c r="H47" s="58">
        <f t="shared" si="12"/>
        <v>0.6</v>
      </c>
    </row>
    <row r="48" spans="1:8">
      <c r="A48" s="37" t="s">
        <v>108</v>
      </c>
      <c r="B48">
        <f>'Imputed and missing data hidden'!BK48</f>
        <v>3</v>
      </c>
      <c r="C48" s="58">
        <f t="shared" si="10"/>
        <v>2.5</v>
      </c>
      <c r="D48" s="58">
        <f>'Indicator Date hidden2'!BI49</f>
        <v>0.19642857142857142</v>
      </c>
      <c r="E48" s="58">
        <f t="shared" si="1"/>
        <v>0.1190476190476204</v>
      </c>
      <c r="F48" s="58">
        <f>'Географич. уровень инд'!BP51</f>
        <v>1.3076923076923077</v>
      </c>
      <c r="G48" s="58">
        <f t="shared" si="11"/>
        <v>0</v>
      </c>
      <c r="H48" s="58">
        <f t="shared" si="12"/>
        <v>0.9</v>
      </c>
    </row>
    <row r="49" spans="1:8">
      <c r="A49" s="37" t="s">
        <v>110</v>
      </c>
      <c r="B49">
        <f>'Imputed and missing data hidden'!BK49</f>
        <v>3</v>
      </c>
      <c r="C49" s="58">
        <f t="shared" si="10"/>
        <v>2.5</v>
      </c>
      <c r="D49" s="58">
        <f>'Indicator Date hidden2'!BI50</f>
        <v>0.19642857142857142</v>
      </c>
      <c r="E49" s="58">
        <f t="shared" si="1"/>
        <v>0.1190476190476204</v>
      </c>
      <c r="F49" s="58">
        <f>'Географич. уровень инд'!BP52</f>
        <v>1.3076923076923077</v>
      </c>
      <c r="G49" s="58">
        <f t="shared" si="11"/>
        <v>0</v>
      </c>
      <c r="H49" s="58">
        <f t="shared" si="12"/>
        <v>0.9</v>
      </c>
    </row>
    <row r="50" spans="1:8">
      <c r="A50" s="37" t="s">
        <v>109</v>
      </c>
      <c r="B50">
        <f>'Imputed and missing data hidden'!BK50</f>
        <v>3</v>
      </c>
      <c r="C50" s="58">
        <f t="shared" si="10"/>
        <v>2.5</v>
      </c>
      <c r="D50" s="58">
        <f>'Indicator Date hidden2'!BI51</f>
        <v>0.19642857142857142</v>
      </c>
      <c r="E50" s="58">
        <f t="shared" si="1"/>
        <v>0.1190476190476204</v>
      </c>
      <c r="F50" s="58">
        <f>'Географич. уровень инд'!BP53</f>
        <v>1.3076923076923077</v>
      </c>
      <c r="G50" s="58">
        <f t="shared" si="11"/>
        <v>0</v>
      </c>
      <c r="H50" s="58">
        <f t="shared" si="12"/>
        <v>0.9</v>
      </c>
    </row>
    <row r="51" spans="1:8">
      <c r="A51" s="37" t="s">
        <v>111</v>
      </c>
      <c r="B51">
        <f>'Imputed and missing data hidden'!BK51</f>
        <v>2</v>
      </c>
      <c r="C51" s="58">
        <f t="shared" si="10"/>
        <v>1.6666666666666661</v>
      </c>
      <c r="D51" s="58">
        <f>'Indicator Date hidden2'!BI52</f>
        <v>0.19642857142857142</v>
      </c>
      <c r="E51" s="58">
        <f t="shared" si="1"/>
        <v>0.1190476190476204</v>
      </c>
      <c r="F51" s="58">
        <f>'Географич. уровень инд'!BP54</f>
        <v>1.3076923076923077</v>
      </c>
      <c r="G51" s="58">
        <f t="shared" si="11"/>
        <v>0</v>
      </c>
      <c r="H51" s="58">
        <f t="shared" si="12"/>
        <v>0.6</v>
      </c>
    </row>
    <row r="52" spans="1:8">
      <c r="A52" t="s">
        <v>112</v>
      </c>
      <c r="B52">
        <f>'Imputed and missing data hidden'!BK52</f>
        <v>2</v>
      </c>
      <c r="C52" s="58">
        <f t="shared" si="10"/>
        <v>1.6666666666666661</v>
      </c>
      <c r="D52" s="58">
        <f>'Indicator Date hidden2'!BI53</f>
        <v>0.19642857142857142</v>
      </c>
      <c r="E52" s="58">
        <f t="shared" si="1"/>
        <v>0.1190476190476204</v>
      </c>
      <c r="F52" s="58">
        <f>'Географич. уровень инд'!BP55</f>
        <v>1.3076923076923077</v>
      </c>
      <c r="G52" s="58">
        <f t="shared" si="11"/>
        <v>0</v>
      </c>
      <c r="H52" s="58">
        <f t="shared" si="12"/>
        <v>0.6</v>
      </c>
    </row>
    <row r="53" spans="1:8">
      <c r="C53" s="58"/>
      <c r="D53" s="58"/>
      <c r="E53" s="58"/>
      <c r="F53" s="58"/>
      <c r="G53" s="58"/>
      <c r="H53" s="58"/>
    </row>
    <row r="54" spans="1:8">
      <c r="A54" s="381" t="s">
        <v>724</v>
      </c>
      <c r="B54" s="381">
        <f>MIN(B2:B52)</f>
        <v>1</v>
      </c>
      <c r="C54" s="381"/>
      <c r="D54" s="382">
        <f>MIN(D2:D52)</f>
        <v>0.19642857142857142</v>
      </c>
      <c r="E54" s="381"/>
      <c r="F54" s="383">
        <f>MIN(F2:F52)</f>
        <v>0.74285714285714288</v>
      </c>
    </row>
    <row r="55" spans="1:8" ht="12.75" customHeight="1">
      <c r="A55" s="381" t="s">
        <v>725</v>
      </c>
      <c r="B55" s="381">
        <f>MAX(B2:B52)</f>
        <v>10</v>
      </c>
      <c r="C55" s="381"/>
      <c r="D55" s="382">
        <f>MAX(D2:D52)</f>
        <v>0.625</v>
      </c>
      <c r="E55" s="381"/>
      <c r="F55" s="383">
        <f>MAX(F2:F52)</f>
        <v>1.3076923076923077</v>
      </c>
    </row>
    <row r="57" spans="1:8">
      <c r="A57" t="s">
        <v>1</v>
      </c>
      <c r="B57" s="126">
        <v>0</v>
      </c>
      <c r="D57" s="126">
        <v>0.19</v>
      </c>
      <c r="F57" s="126">
        <v>0.8</v>
      </c>
    </row>
    <row r="58" spans="1:8">
      <c r="A58" t="s">
        <v>2</v>
      </c>
      <c r="B58" s="126">
        <v>12</v>
      </c>
      <c r="D58" s="126">
        <v>0.73</v>
      </c>
      <c r="F58" s="126">
        <v>1.2</v>
      </c>
    </row>
  </sheetData>
  <autoFilter ref="A1:H1" xr:uid="{00000000-0009-0000-0000-00000E000000}"/>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K54"/>
  <sheetViews>
    <sheetView showGridLines="0" zoomScale="89" zoomScaleNormal="89" workbookViewId="0">
      <pane xSplit="2" ySplit="3" topLeftCell="AC25" activePane="bottomRight" state="frozen"/>
      <selection pane="topRight" activeCell="C1" sqref="C1"/>
      <selection pane="bottomLeft" activeCell="A5" sqref="A5"/>
      <selection pane="bottomRight" activeCell="M34" sqref="M34"/>
    </sheetView>
  </sheetViews>
  <sheetFormatPr defaultColWidth="9.140625" defaultRowHeight="15"/>
  <cols>
    <col min="1" max="1" width="33.42578125" style="1" bestFit="1" customWidth="1"/>
    <col min="2" max="2" width="12.85546875" style="1" bestFit="1" customWidth="1"/>
    <col min="3" max="11" width="11.42578125" style="1" customWidth="1"/>
    <col min="12" max="12" width="7.42578125" style="1" bestFit="1" customWidth="1"/>
    <col min="13" max="37" width="11.42578125" style="1" customWidth="1"/>
    <col min="38" max="38" width="8.140625" style="70" bestFit="1" customWidth="1"/>
    <col min="39" max="45" width="11.42578125" style="1" customWidth="1"/>
    <col min="46" max="16384" width="9.140625" style="1"/>
  </cols>
  <sheetData>
    <row r="1" spans="1:63">
      <c r="A1" s="244"/>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row>
    <row r="2" spans="1:63" s="75" customFormat="1" ht="121.5" customHeight="1">
      <c r="A2" s="42" t="s">
        <v>274</v>
      </c>
      <c r="B2" s="37" t="s">
        <v>275</v>
      </c>
      <c r="C2" s="67" t="s">
        <v>315</v>
      </c>
      <c r="D2" s="67" t="s">
        <v>316</v>
      </c>
      <c r="E2" s="67" t="s">
        <v>319</v>
      </c>
      <c r="F2" s="67" t="s">
        <v>320</v>
      </c>
      <c r="G2" s="67" t="s">
        <v>318</v>
      </c>
      <c r="H2" s="67" t="s">
        <v>339</v>
      </c>
      <c r="I2" s="67" t="s">
        <v>322</v>
      </c>
      <c r="J2" s="67" t="s">
        <v>343</v>
      </c>
      <c r="K2" s="67" t="s">
        <v>344</v>
      </c>
      <c r="L2" s="67" t="s">
        <v>359</v>
      </c>
      <c r="M2" s="67" t="s">
        <v>341</v>
      </c>
      <c r="N2" s="67" t="s">
        <v>342</v>
      </c>
      <c r="O2" s="47" t="s">
        <v>346</v>
      </c>
      <c r="P2" s="47" t="s">
        <v>347</v>
      </c>
      <c r="Q2" s="47" t="s">
        <v>354</v>
      </c>
      <c r="R2" s="47" t="s">
        <v>390</v>
      </c>
      <c r="S2" s="47" t="s">
        <v>401</v>
      </c>
      <c r="T2" s="47" t="s">
        <v>402</v>
      </c>
      <c r="U2" s="47" t="s">
        <v>403</v>
      </c>
      <c r="V2" s="47" t="s">
        <v>404</v>
      </c>
      <c r="W2" s="47" t="s">
        <v>405</v>
      </c>
      <c r="X2" s="47" t="s">
        <v>406</v>
      </c>
      <c r="Y2" s="47" t="s">
        <v>407</v>
      </c>
      <c r="Z2" s="47" t="s">
        <v>684</v>
      </c>
      <c r="AA2" s="47" t="s">
        <v>409</v>
      </c>
      <c r="AB2" s="47" t="s">
        <v>410</v>
      </c>
      <c r="AC2" s="47" t="s">
        <v>410</v>
      </c>
      <c r="AD2" s="47" t="s">
        <v>411</v>
      </c>
      <c r="AE2" s="47" t="s">
        <v>412</v>
      </c>
      <c r="AF2" s="47" t="s">
        <v>413</v>
      </c>
      <c r="AG2" s="47" t="s">
        <v>414</v>
      </c>
      <c r="AH2" s="47" t="s">
        <v>360</v>
      </c>
      <c r="AI2" s="47" t="s">
        <v>361</v>
      </c>
      <c r="AJ2" s="47" t="s">
        <v>348</v>
      </c>
      <c r="AK2" s="47" t="s">
        <v>685</v>
      </c>
      <c r="AL2" s="47" t="s">
        <v>366</v>
      </c>
      <c r="AM2" s="47" t="s">
        <v>424</v>
      </c>
      <c r="AN2" s="47" t="s">
        <v>425</v>
      </c>
      <c r="AO2" s="47" t="s">
        <v>369</v>
      </c>
      <c r="AP2" s="47" t="s">
        <v>362</v>
      </c>
      <c r="AQ2" s="47" t="s">
        <v>363</v>
      </c>
      <c r="AR2" s="47" t="s">
        <v>427</v>
      </c>
      <c r="AS2" s="47" t="s">
        <v>428</v>
      </c>
      <c r="AT2" s="67" t="s">
        <v>429</v>
      </c>
      <c r="AU2" s="67" t="s">
        <v>374</v>
      </c>
      <c r="AV2" s="67" t="s">
        <v>375</v>
      </c>
      <c r="AW2" s="67" t="s">
        <v>430</v>
      </c>
      <c r="AX2" s="67" t="s">
        <v>431</v>
      </c>
      <c r="AY2" s="67" t="s">
        <v>380</v>
      </c>
      <c r="AZ2" s="67" t="s">
        <v>381</v>
      </c>
      <c r="BA2" s="67" t="s">
        <v>382</v>
      </c>
      <c r="BB2" s="67" t="s">
        <v>383</v>
      </c>
      <c r="BC2" s="67" t="s">
        <v>384</v>
      </c>
      <c r="BD2" s="67" t="s">
        <v>385</v>
      </c>
      <c r="BE2" s="67" t="s">
        <v>432</v>
      </c>
      <c r="BF2" s="67" t="s">
        <v>433</v>
      </c>
      <c r="BG2" s="67" t="s">
        <v>386</v>
      </c>
      <c r="BH2" s="67" t="s">
        <v>389</v>
      </c>
      <c r="BI2" s="67" t="s">
        <v>434</v>
      </c>
      <c r="BJ2" s="67" t="s">
        <v>435</v>
      </c>
      <c r="BK2" s="67" t="s">
        <v>437</v>
      </c>
    </row>
    <row r="3" spans="1:63" ht="25.5">
      <c r="A3" s="43" t="s">
        <v>444</v>
      </c>
      <c r="B3" s="37"/>
      <c r="C3" s="38" t="s">
        <v>156</v>
      </c>
      <c r="D3" s="38" t="s">
        <v>156</v>
      </c>
      <c r="E3" s="38" t="s">
        <v>398</v>
      </c>
      <c r="F3" s="38" t="s">
        <v>398</v>
      </c>
      <c r="G3" s="38" t="s">
        <v>203</v>
      </c>
      <c r="H3" s="38" t="s">
        <v>192</v>
      </c>
      <c r="I3" s="38" t="s">
        <v>193</v>
      </c>
      <c r="J3" s="38">
        <v>2021</v>
      </c>
      <c r="K3" s="38">
        <v>2021</v>
      </c>
      <c r="L3" s="38">
        <v>2021</v>
      </c>
      <c r="M3" s="38">
        <v>2021</v>
      </c>
      <c r="N3" s="38">
        <v>2021</v>
      </c>
      <c r="O3" s="38">
        <v>2019</v>
      </c>
      <c r="P3" s="38" t="s">
        <v>207</v>
      </c>
      <c r="Q3" s="38" t="s">
        <v>198</v>
      </c>
      <c r="R3" s="38" t="s">
        <v>155</v>
      </c>
      <c r="S3" s="38" t="s">
        <v>202</v>
      </c>
      <c r="T3" s="38" t="s">
        <v>199</v>
      </c>
      <c r="U3" s="38" t="s">
        <v>199</v>
      </c>
      <c r="V3" s="38">
        <v>2020</v>
      </c>
      <c r="W3" s="38">
        <v>2020</v>
      </c>
      <c r="X3" s="38" t="s">
        <v>204</v>
      </c>
      <c r="Y3" s="38" t="s">
        <v>204</v>
      </c>
      <c r="Z3" s="38" t="s">
        <v>212</v>
      </c>
      <c r="AA3" s="38" t="s">
        <v>200</v>
      </c>
      <c r="AB3" s="38">
        <v>2019</v>
      </c>
      <c r="AC3" s="38">
        <v>2020</v>
      </c>
      <c r="AD3" s="38" t="s">
        <v>198</v>
      </c>
      <c r="AE3" s="38">
        <v>2021</v>
      </c>
      <c r="AF3" s="38">
        <v>2021</v>
      </c>
      <c r="AG3" s="38">
        <v>2021</v>
      </c>
      <c r="AH3" s="38" t="s">
        <v>202</v>
      </c>
      <c r="AI3" s="38" t="s">
        <v>202</v>
      </c>
      <c r="AJ3" s="38" t="s">
        <v>198</v>
      </c>
      <c r="AK3" s="38" t="s">
        <v>203</v>
      </c>
      <c r="AL3" s="38" t="s">
        <v>155</v>
      </c>
      <c r="AM3" s="38" t="s">
        <v>155</v>
      </c>
      <c r="AN3" s="38" t="s">
        <v>155</v>
      </c>
      <c r="AO3" s="38" t="s">
        <v>156</v>
      </c>
      <c r="AP3" s="38">
        <v>2021</v>
      </c>
      <c r="AQ3" s="38">
        <v>2021</v>
      </c>
      <c r="AR3" s="38">
        <v>2021</v>
      </c>
      <c r="AS3" s="38">
        <v>2021</v>
      </c>
      <c r="AT3" s="38" t="s">
        <v>155</v>
      </c>
      <c r="AU3" s="38" t="s">
        <v>196</v>
      </c>
      <c r="AV3" s="127" t="s">
        <v>202</v>
      </c>
      <c r="AW3" s="38" t="s">
        <v>211</v>
      </c>
      <c r="AX3" s="38" t="s">
        <v>211</v>
      </c>
      <c r="AY3" s="38" t="s">
        <v>198</v>
      </c>
      <c r="AZ3" s="38" t="s">
        <v>198</v>
      </c>
      <c r="BA3" s="38" t="s">
        <v>198</v>
      </c>
      <c r="BB3" s="38" t="s">
        <v>198</v>
      </c>
      <c r="BC3" s="127" t="s">
        <v>155</v>
      </c>
      <c r="BD3" s="127" t="s">
        <v>202</v>
      </c>
      <c r="BE3" s="127" t="s">
        <v>156</v>
      </c>
      <c r="BF3" s="127" t="s">
        <v>198</v>
      </c>
      <c r="BG3" s="127">
        <v>2022</v>
      </c>
      <c r="BH3" s="127">
        <v>2019</v>
      </c>
      <c r="BI3" s="127">
        <v>2020</v>
      </c>
      <c r="BJ3" s="127" t="s">
        <v>159</v>
      </c>
      <c r="BK3" s="60">
        <v>2020</v>
      </c>
    </row>
    <row r="4" spans="1:63" ht="15.75">
      <c r="A4" s="330" t="s">
        <v>218</v>
      </c>
      <c r="B4" s="328" t="s">
        <v>73</v>
      </c>
      <c r="C4" s="51">
        <v>2020</v>
      </c>
      <c r="D4" s="51">
        <v>2020</v>
      </c>
      <c r="E4" s="51">
        <v>2020</v>
      </c>
      <c r="F4" s="51">
        <v>2020</v>
      </c>
      <c r="G4" s="51">
        <v>2020</v>
      </c>
      <c r="H4" s="51">
        <v>2020</v>
      </c>
      <c r="I4" s="61">
        <v>2021</v>
      </c>
      <c r="J4" s="52">
        <v>2021</v>
      </c>
      <c r="K4" s="52">
        <v>2021</v>
      </c>
      <c r="L4" s="61">
        <v>2021</v>
      </c>
      <c r="M4" s="52">
        <v>2021</v>
      </c>
      <c r="N4" s="52">
        <v>2021</v>
      </c>
      <c r="O4" s="52">
        <v>2019</v>
      </c>
      <c r="P4" s="52">
        <v>2015</v>
      </c>
      <c r="Q4" s="52">
        <v>2020</v>
      </c>
      <c r="R4" s="52">
        <v>2020</v>
      </c>
      <c r="S4" s="52">
        <v>2020</v>
      </c>
      <c r="T4" s="52">
        <v>2020</v>
      </c>
      <c r="U4" s="52">
        <v>2020</v>
      </c>
      <c r="V4" s="52">
        <v>2020</v>
      </c>
      <c r="W4" s="52">
        <v>2020</v>
      </c>
      <c r="X4" s="52">
        <v>2020</v>
      </c>
      <c r="Y4" s="52">
        <v>2020</v>
      </c>
      <c r="Z4" s="52">
        <v>2021</v>
      </c>
      <c r="AA4" s="52">
        <v>2022</v>
      </c>
      <c r="AB4" s="52">
        <v>2019</v>
      </c>
      <c r="AC4" s="52">
        <v>2020</v>
      </c>
      <c r="AD4" s="52">
        <v>2020</v>
      </c>
      <c r="AE4" s="52">
        <v>2021</v>
      </c>
      <c r="AF4" s="76" t="s">
        <v>154</v>
      </c>
      <c r="AG4" s="52">
        <v>2021</v>
      </c>
      <c r="AH4" s="63">
        <v>2020</v>
      </c>
      <c r="AI4" s="52">
        <v>2020</v>
      </c>
      <c r="AJ4" s="52">
        <v>2020</v>
      </c>
      <c r="AK4" s="52">
        <v>2015</v>
      </c>
      <c r="AL4" s="76">
        <v>2021</v>
      </c>
      <c r="AM4" s="59">
        <v>2021</v>
      </c>
      <c r="AN4" s="59">
        <v>2021</v>
      </c>
      <c r="AO4" s="52">
        <v>2020</v>
      </c>
      <c r="AP4" s="52">
        <v>2021</v>
      </c>
      <c r="AQ4" s="52">
        <v>2021</v>
      </c>
      <c r="AR4" s="52">
        <v>2021</v>
      </c>
      <c r="AS4" s="52">
        <v>2021</v>
      </c>
      <c r="AT4" s="52">
        <v>2020</v>
      </c>
      <c r="AU4" s="52">
        <v>2019</v>
      </c>
      <c r="AV4" s="52">
        <v>2021</v>
      </c>
      <c r="AW4" s="52">
        <v>2021</v>
      </c>
      <c r="AX4" s="52">
        <v>2021</v>
      </c>
      <c r="AY4" s="52">
        <v>2020</v>
      </c>
      <c r="AZ4" s="52">
        <v>2020</v>
      </c>
      <c r="BA4" s="52">
        <v>2020</v>
      </c>
      <c r="BB4" s="52">
        <v>2020</v>
      </c>
      <c r="BC4" s="52">
        <v>2021</v>
      </c>
      <c r="BD4" s="52">
        <v>2021</v>
      </c>
      <c r="BE4" s="52">
        <v>2020</v>
      </c>
      <c r="BF4" s="52">
        <v>2020</v>
      </c>
      <c r="BG4" s="52">
        <v>2022</v>
      </c>
      <c r="BH4" s="52">
        <v>2019</v>
      </c>
      <c r="BI4" s="52">
        <v>2020</v>
      </c>
      <c r="BJ4" s="52">
        <v>2020</v>
      </c>
      <c r="BK4" s="52">
        <v>2020</v>
      </c>
    </row>
    <row r="5" spans="1:63" ht="15.75">
      <c r="A5" s="330" t="s">
        <v>219</v>
      </c>
      <c r="B5" s="328" t="s">
        <v>74</v>
      </c>
      <c r="C5" s="51">
        <v>2020</v>
      </c>
      <c r="D5" s="51">
        <v>2020</v>
      </c>
      <c r="E5" s="51">
        <v>2020</v>
      </c>
      <c r="F5" s="51">
        <v>2020</v>
      </c>
      <c r="G5" s="51">
        <v>2020</v>
      </c>
      <c r="H5" s="51">
        <v>2020</v>
      </c>
      <c r="I5" s="61">
        <v>2021</v>
      </c>
      <c r="J5" s="52">
        <v>2021</v>
      </c>
      <c r="K5" s="52">
        <v>2021</v>
      </c>
      <c r="L5" s="61">
        <v>2021</v>
      </c>
      <c r="M5" s="52">
        <v>2021</v>
      </c>
      <c r="N5" s="52">
        <v>2021</v>
      </c>
      <c r="O5" s="52">
        <v>2019</v>
      </c>
      <c r="P5" s="52">
        <v>2015</v>
      </c>
      <c r="Q5" s="52">
        <v>2020</v>
      </c>
      <c r="R5" s="52">
        <v>2020</v>
      </c>
      <c r="S5" s="52">
        <v>2020</v>
      </c>
      <c r="T5" s="52">
        <v>2020</v>
      </c>
      <c r="U5" s="52">
        <v>2020</v>
      </c>
      <c r="V5" s="52">
        <v>2020</v>
      </c>
      <c r="W5" s="52">
        <v>2020</v>
      </c>
      <c r="X5" s="52">
        <v>2020</v>
      </c>
      <c r="Y5" s="52">
        <v>2020</v>
      </c>
      <c r="Z5" s="52">
        <v>2021</v>
      </c>
      <c r="AA5" s="52">
        <v>2022</v>
      </c>
      <c r="AB5" s="52">
        <v>2019</v>
      </c>
      <c r="AC5" s="52">
        <v>2020</v>
      </c>
      <c r="AD5" s="52">
        <v>2020</v>
      </c>
      <c r="AE5" s="52">
        <v>2021</v>
      </c>
      <c r="AF5" s="76" t="s">
        <v>154</v>
      </c>
      <c r="AG5" s="52">
        <v>2021</v>
      </c>
      <c r="AH5" s="63">
        <v>2020</v>
      </c>
      <c r="AI5" s="52">
        <v>2020</v>
      </c>
      <c r="AJ5" s="52">
        <v>2020</v>
      </c>
      <c r="AK5" s="52">
        <v>2015</v>
      </c>
      <c r="AL5" s="76">
        <v>2021</v>
      </c>
      <c r="AM5" s="59">
        <v>2021</v>
      </c>
      <c r="AN5" s="59">
        <v>2021</v>
      </c>
      <c r="AO5" s="52">
        <v>2020</v>
      </c>
      <c r="AP5" s="52">
        <v>2021</v>
      </c>
      <c r="AQ5" s="52">
        <v>2021</v>
      </c>
      <c r="AR5" s="52">
        <v>2021</v>
      </c>
      <c r="AS5" s="52">
        <v>2021</v>
      </c>
      <c r="AT5" s="52">
        <v>2020</v>
      </c>
      <c r="AU5" s="52">
        <v>2019</v>
      </c>
      <c r="AV5" s="52">
        <v>2021</v>
      </c>
      <c r="AW5" s="52">
        <v>2021</v>
      </c>
      <c r="AX5" s="52">
        <v>2021</v>
      </c>
      <c r="AY5" s="52">
        <v>2020</v>
      </c>
      <c r="AZ5" s="52">
        <v>2020</v>
      </c>
      <c r="BA5" s="52">
        <v>2020</v>
      </c>
      <c r="BB5" s="52">
        <v>2020</v>
      </c>
      <c r="BC5" s="52">
        <v>2021</v>
      </c>
      <c r="BD5" s="52">
        <v>2021</v>
      </c>
      <c r="BE5" s="52">
        <v>2020</v>
      </c>
      <c r="BF5" s="52">
        <v>2020</v>
      </c>
      <c r="BG5" s="52">
        <v>2022</v>
      </c>
      <c r="BH5" s="52">
        <v>2019</v>
      </c>
      <c r="BI5" s="52">
        <v>2020</v>
      </c>
      <c r="BJ5" s="52">
        <v>2020</v>
      </c>
      <c r="BK5" s="52">
        <v>2020</v>
      </c>
    </row>
    <row r="6" spans="1:63" ht="15.75">
      <c r="A6" s="330" t="s">
        <v>220</v>
      </c>
      <c r="B6" s="328" t="s">
        <v>75</v>
      </c>
      <c r="C6" s="51">
        <v>2020</v>
      </c>
      <c r="D6" s="51">
        <v>2020</v>
      </c>
      <c r="E6" s="51">
        <v>2020</v>
      </c>
      <c r="F6" s="51">
        <v>2020</v>
      </c>
      <c r="G6" s="51">
        <v>2020</v>
      </c>
      <c r="H6" s="51">
        <v>2020</v>
      </c>
      <c r="I6" s="61">
        <v>2021</v>
      </c>
      <c r="J6" s="52">
        <v>2021</v>
      </c>
      <c r="K6" s="52">
        <v>2021</v>
      </c>
      <c r="L6" s="61">
        <v>2021</v>
      </c>
      <c r="M6" s="52">
        <v>2021</v>
      </c>
      <c r="N6" s="52">
        <v>2021</v>
      </c>
      <c r="O6" s="52">
        <v>2019</v>
      </c>
      <c r="P6" s="52">
        <v>2015</v>
      </c>
      <c r="Q6" s="52">
        <v>2020</v>
      </c>
      <c r="R6" s="52">
        <v>2020</v>
      </c>
      <c r="S6" s="52">
        <v>2020</v>
      </c>
      <c r="T6" s="52">
        <v>2020</v>
      </c>
      <c r="U6" s="52">
        <v>2020</v>
      </c>
      <c r="V6" s="52">
        <v>2020</v>
      </c>
      <c r="W6" s="52">
        <v>2020</v>
      </c>
      <c r="X6" s="52">
        <v>2020</v>
      </c>
      <c r="Y6" s="52">
        <v>2020</v>
      </c>
      <c r="Z6" s="52">
        <v>2021</v>
      </c>
      <c r="AA6" s="52">
        <v>2022</v>
      </c>
      <c r="AB6" s="52">
        <v>2019</v>
      </c>
      <c r="AC6" s="52">
        <v>2020</v>
      </c>
      <c r="AD6" s="52">
        <v>2020</v>
      </c>
      <c r="AE6" s="52">
        <v>2021</v>
      </c>
      <c r="AF6" s="76" t="s">
        <v>154</v>
      </c>
      <c r="AG6" s="52">
        <v>2021</v>
      </c>
      <c r="AH6" s="63">
        <v>2020</v>
      </c>
      <c r="AI6" s="52">
        <v>2020</v>
      </c>
      <c r="AJ6" s="52">
        <v>2020</v>
      </c>
      <c r="AK6" s="52">
        <v>2015</v>
      </c>
      <c r="AL6" s="76">
        <v>2021</v>
      </c>
      <c r="AM6" s="59">
        <v>2021</v>
      </c>
      <c r="AN6" s="59">
        <v>2021</v>
      </c>
      <c r="AO6" s="52">
        <v>2020</v>
      </c>
      <c r="AP6" s="52">
        <v>2021</v>
      </c>
      <c r="AQ6" s="52">
        <v>2021</v>
      </c>
      <c r="AR6" s="52">
        <v>2021</v>
      </c>
      <c r="AS6" s="52">
        <v>2021</v>
      </c>
      <c r="AT6" s="52">
        <v>2020</v>
      </c>
      <c r="AU6" s="52">
        <v>2019</v>
      </c>
      <c r="AV6" s="52">
        <v>2021</v>
      </c>
      <c r="AW6" s="52">
        <v>2021</v>
      </c>
      <c r="AX6" s="52">
        <v>2021</v>
      </c>
      <c r="AY6" s="52">
        <v>2020</v>
      </c>
      <c r="AZ6" s="52">
        <v>2020</v>
      </c>
      <c r="BA6" s="52">
        <v>2020</v>
      </c>
      <c r="BB6" s="52">
        <v>2020</v>
      </c>
      <c r="BC6" s="52">
        <v>2021</v>
      </c>
      <c r="BD6" s="52">
        <v>2021</v>
      </c>
      <c r="BE6" s="52">
        <v>2020</v>
      </c>
      <c r="BF6" s="52">
        <v>2020</v>
      </c>
      <c r="BG6" s="52">
        <v>2022</v>
      </c>
      <c r="BH6" s="52">
        <v>2019</v>
      </c>
      <c r="BI6" s="52">
        <v>2020</v>
      </c>
      <c r="BJ6" s="52">
        <v>2020</v>
      </c>
      <c r="BK6" s="52">
        <v>2020</v>
      </c>
    </row>
    <row r="7" spans="1:63" ht="15.75">
      <c r="A7" s="331" t="s">
        <v>221</v>
      </c>
      <c r="B7" s="332" t="s">
        <v>76</v>
      </c>
      <c r="C7" s="51">
        <v>2020</v>
      </c>
      <c r="D7" s="51">
        <v>2020</v>
      </c>
      <c r="E7" s="51">
        <v>2020</v>
      </c>
      <c r="F7" s="51">
        <v>2020</v>
      </c>
      <c r="G7" s="51">
        <v>2020</v>
      </c>
      <c r="H7" s="51">
        <v>2020</v>
      </c>
      <c r="I7" s="61">
        <v>2021</v>
      </c>
      <c r="J7" s="52">
        <v>2021</v>
      </c>
      <c r="K7" s="52">
        <v>2021</v>
      </c>
      <c r="L7" s="61">
        <v>2021</v>
      </c>
      <c r="M7" s="52">
        <v>2021</v>
      </c>
      <c r="N7" s="52">
        <v>2021</v>
      </c>
      <c r="O7" s="52">
        <v>2019</v>
      </c>
      <c r="P7" s="52">
        <v>2015</v>
      </c>
      <c r="Q7" s="52">
        <v>2020</v>
      </c>
      <c r="R7" s="52">
        <v>2020</v>
      </c>
      <c r="S7" s="52">
        <v>2020</v>
      </c>
      <c r="T7" s="52">
        <v>2020</v>
      </c>
      <c r="U7" s="52">
        <v>2020</v>
      </c>
      <c r="V7" s="52">
        <v>2020</v>
      </c>
      <c r="W7" s="52">
        <v>2020</v>
      </c>
      <c r="X7" s="52">
        <v>2020</v>
      </c>
      <c r="Y7" s="52">
        <v>2020</v>
      </c>
      <c r="Z7" s="52">
        <v>2021</v>
      </c>
      <c r="AA7" s="52">
        <v>2022</v>
      </c>
      <c r="AB7" s="52">
        <v>2019</v>
      </c>
      <c r="AC7" s="52">
        <v>2020</v>
      </c>
      <c r="AD7" s="52">
        <v>2020</v>
      </c>
      <c r="AE7" s="52">
        <v>2021</v>
      </c>
      <c r="AF7" s="76" t="s">
        <v>154</v>
      </c>
      <c r="AG7" s="52">
        <v>2021</v>
      </c>
      <c r="AH7" s="63">
        <v>2020</v>
      </c>
      <c r="AI7" s="52">
        <v>2020</v>
      </c>
      <c r="AJ7" s="52">
        <v>2020</v>
      </c>
      <c r="AK7" s="52">
        <v>2015</v>
      </c>
      <c r="AL7" s="76">
        <v>2021</v>
      </c>
      <c r="AM7" s="59">
        <v>2021</v>
      </c>
      <c r="AN7" s="59">
        <v>2021</v>
      </c>
      <c r="AO7" s="52">
        <v>2020</v>
      </c>
      <c r="AP7" s="52">
        <v>2021</v>
      </c>
      <c r="AQ7" s="52">
        <v>2021</v>
      </c>
      <c r="AR7" s="52">
        <v>2021</v>
      </c>
      <c r="AS7" s="52">
        <v>2021</v>
      </c>
      <c r="AT7" s="52">
        <v>2020</v>
      </c>
      <c r="AU7" s="52">
        <v>2019</v>
      </c>
      <c r="AV7" s="52">
        <v>2021</v>
      </c>
      <c r="AW7" s="52">
        <v>2021</v>
      </c>
      <c r="AX7" s="52">
        <v>2021</v>
      </c>
      <c r="AY7" s="52">
        <v>2020</v>
      </c>
      <c r="AZ7" s="52">
        <v>2020</v>
      </c>
      <c r="BA7" s="52">
        <v>2020</v>
      </c>
      <c r="BB7" s="52">
        <v>2020</v>
      </c>
      <c r="BC7" s="52">
        <v>2021</v>
      </c>
      <c r="BD7" s="52">
        <v>2021</v>
      </c>
      <c r="BE7" s="52">
        <v>2020</v>
      </c>
      <c r="BF7" s="52">
        <v>2020</v>
      </c>
      <c r="BG7" s="52">
        <v>2022</v>
      </c>
      <c r="BH7" s="52">
        <v>2019</v>
      </c>
      <c r="BI7" s="52">
        <v>2020</v>
      </c>
      <c r="BJ7" s="52">
        <v>2020</v>
      </c>
      <c r="BK7" s="52">
        <v>2020</v>
      </c>
    </row>
    <row r="8" spans="1:63" ht="15.75">
      <c r="A8" s="331" t="s">
        <v>222</v>
      </c>
      <c r="B8" s="332" t="s">
        <v>77</v>
      </c>
      <c r="C8" s="51">
        <v>2020</v>
      </c>
      <c r="D8" s="51">
        <v>2020</v>
      </c>
      <c r="E8" s="51">
        <v>2020</v>
      </c>
      <c r="F8" s="51">
        <v>2020</v>
      </c>
      <c r="G8" s="51">
        <v>2020</v>
      </c>
      <c r="H8" s="51">
        <v>2020</v>
      </c>
      <c r="I8" s="61">
        <v>2021</v>
      </c>
      <c r="J8" s="52">
        <v>2021</v>
      </c>
      <c r="K8" s="52">
        <v>2021</v>
      </c>
      <c r="L8" s="61">
        <v>2021</v>
      </c>
      <c r="M8" s="52">
        <v>2021</v>
      </c>
      <c r="N8" s="52">
        <v>2021</v>
      </c>
      <c r="O8" s="52">
        <v>2019</v>
      </c>
      <c r="P8" s="52">
        <v>2015</v>
      </c>
      <c r="Q8" s="52">
        <v>2020</v>
      </c>
      <c r="R8" s="52">
        <v>2020</v>
      </c>
      <c r="S8" s="52">
        <v>2020</v>
      </c>
      <c r="T8" s="52">
        <v>2020</v>
      </c>
      <c r="U8" s="52">
        <v>2020</v>
      </c>
      <c r="V8" s="52">
        <v>2020</v>
      </c>
      <c r="W8" s="52">
        <v>2020</v>
      </c>
      <c r="X8" s="52">
        <v>2020</v>
      </c>
      <c r="Y8" s="52">
        <v>2020</v>
      </c>
      <c r="Z8" s="52">
        <v>2021</v>
      </c>
      <c r="AA8" s="52">
        <v>2022</v>
      </c>
      <c r="AB8" s="52">
        <v>2019</v>
      </c>
      <c r="AC8" s="52">
        <v>2020</v>
      </c>
      <c r="AD8" s="52">
        <v>2020</v>
      </c>
      <c r="AE8" s="52">
        <v>2021</v>
      </c>
      <c r="AF8" s="76" t="s">
        <v>154</v>
      </c>
      <c r="AG8" s="52">
        <v>2021</v>
      </c>
      <c r="AH8" s="63">
        <v>2020</v>
      </c>
      <c r="AI8" s="52">
        <v>2020</v>
      </c>
      <c r="AJ8" s="52">
        <v>2020</v>
      </c>
      <c r="AK8" s="52">
        <v>2015</v>
      </c>
      <c r="AL8" s="76">
        <v>2021</v>
      </c>
      <c r="AM8" s="59">
        <v>2021</v>
      </c>
      <c r="AN8" s="59">
        <v>2021</v>
      </c>
      <c r="AO8" s="52">
        <v>2020</v>
      </c>
      <c r="AP8" s="52">
        <v>2021</v>
      </c>
      <c r="AQ8" s="52">
        <v>2021</v>
      </c>
      <c r="AR8" s="52">
        <v>2021</v>
      </c>
      <c r="AS8" s="52">
        <v>2021</v>
      </c>
      <c r="AT8" s="52">
        <v>2020</v>
      </c>
      <c r="AU8" s="52">
        <v>2019</v>
      </c>
      <c r="AV8" s="52">
        <v>2021</v>
      </c>
      <c r="AW8" s="52">
        <v>2021</v>
      </c>
      <c r="AX8" s="52">
        <v>2021</v>
      </c>
      <c r="AY8" s="52">
        <v>2020</v>
      </c>
      <c r="AZ8" s="52">
        <v>2020</v>
      </c>
      <c r="BA8" s="52">
        <v>2020</v>
      </c>
      <c r="BB8" s="52">
        <v>2020</v>
      </c>
      <c r="BC8" s="52">
        <v>2021</v>
      </c>
      <c r="BD8" s="52">
        <v>2021</v>
      </c>
      <c r="BE8" s="52">
        <v>2020</v>
      </c>
      <c r="BF8" s="52">
        <v>2020</v>
      </c>
      <c r="BG8" s="52">
        <v>2022</v>
      </c>
      <c r="BH8" s="52">
        <v>2019</v>
      </c>
      <c r="BI8" s="52">
        <v>2020</v>
      </c>
      <c r="BJ8" s="52">
        <v>2020</v>
      </c>
      <c r="BK8" s="52">
        <v>2020</v>
      </c>
    </row>
    <row r="9" spans="1:63" ht="15.75">
      <c r="A9" s="331" t="s">
        <v>223</v>
      </c>
      <c r="B9" s="332" t="s">
        <v>78</v>
      </c>
      <c r="C9" s="51">
        <v>2020</v>
      </c>
      <c r="D9" s="51">
        <v>2020</v>
      </c>
      <c r="E9" s="51">
        <v>2020</v>
      </c>
      <c r="F9" s="51">
        <v>2020</v>
      </c>
      <c r="G9" s="51">
        <v>2020</v>
      </c>
      <c r="H9" s="51">
        <v>2020</v>
      </c>
      <c r="I9" s="61">
        <v>2021</v>
      </c>
      <c r="J9" s="52">
        <v>2021</v>
      </c>
      <c r="K9" s="52">
        <v>2021</v>
      </c>
      <c r="L9" s="61">
        <v>2021</v>
      </c>
      <c r="M9" s="52">
        <v>2021</v>
      </c>
      <c r="N9" s="52">
        <v>2021</v>
      </c>
      <c r="O9" s="52">
        <v>2019</v>
      </c>
      <c r="P9" s="52">
        <v>2015</v>
      </c>
      <c r="Q9" s="52">
        <v>2020</v>
      </c>
      <c r="R9" s="52">
        <v>2020</v>
      </c>
      <c r="S9" s="52">
        <v>2020</v>
      </c>
      <c r="T9" s="52">
        <v>2020</v>
      </c>
      <c r="U9" s="52">
        <v>2020</v>
      </c>
      <c r="V9" s="52">
        <v>2020</v>
      </c>
      <c r="W9" s="52">
        <v>2020</v>
      </c>
      <c r="X9" s="52">
        <v>2020</v>
      </c>
      <c r="Y9" s="52">
        <v>2020</v>
      </c>
      <c r="Z9" s="52">
        <v>2021</v>
      </c>
      <c r="AA9" s="52">
        <v>2022</v>
      </c>
      <c r="AB9" s="52">
        <v>2019</v>
      </c>
      <c r="AC9" s="52">
        <v>2020</v>
      </c>
      <c r="AD9" s="52">
        <v>2020</v>
      </c>
      <c r="AE9" s="52">
        <v>2021</v>
      </c>
      <c r="AF9" s="76" t="s">
        <v>154</v>
      </c>
      <c r="AG9" s="52">
        <v>2021</v>
      </c>
      <c r="AH9" s="63">
        <v>2020</v>
      </c>
      <c r="AI9" s="52">
        <v>2020</v>
      </c>
      <c r="AJ9" s="52">
        <v>2020</v>
      </c>
      <c r="AK9" s="52">
        <v>2015</v>
      </c>
      <c r="AL9" s="76">
        <v>2021</v>
      </c>
      <c r="AM9" s="59">
        <v>2021</v>
      </c>
      <c r="AN9" s="59">
        <v>2021</v>
      </c>
      <c r="AO9" s="52">
        <v>2020</v>
      </c>
      <c r="AP9" s="52">
        <v>2021</v>
      </c>
      <c r="AQ9" s="52">
        <v>2021</v>
      </c>
      <c r="AR9" s="52">
        <v>2021</v>
      </c>
      <c r="AS9" s="52">
        <v>2021</v>
      </c>
      <c r="AT9" s="52">
        <v>2020</v>
      </c>
      <c r="AU9" s="52">
        <v>2019</v>
      </c>
      <c r="AV9" s="52">
        <v>2021</v>
      </c>
      <c r="AW9" s="52">
        <v>2021</v>
      </c>
      <c r="AX9" s="52">
        <v>2021</v>
      </c>
      <c r="AY9" s="52">
        <v>2020</v>
      </c>
      <c r="AZ9" s="52">
        <v>2020</v>
      </c>
      <c r="BA9" s="52">
        <v>2020</v>
      </c>
      <c r="BB9" s="52">
        <v>2020</v>
      </c>
      <c r="BC9" s="52">
        <v>2021</v>
      </c>
      <c r="BD9" s="52">
        <v>2021</v>
      </c>
      <c r="BE9" s="52">
        <v>2020</v>
      </c>
      <c r="BF9" s="52">
        <v>2020</v>
      </c>
      <c r="BG9" s="52">
        <v>2022</v>
      </c>
      <c r="BH9" s="52">
        <v>2019</v>
      </c>
      <c r="BI9" s="52">
        <v>2020</v>
      </c>
      <c r="BJ9" s="52">
        <v>2020</v>
      </c>
      <c r="BK9" s="52">
        <v>2020</v>
      </c>
    </row>
    <row r="10" spans="1:63" ht="15.75">
      <c r="A10" s="331" t="s">
        <v>224</v>
      </c>
      <c r="B10" s="332" t="s">
        <v>79</v>
      </c>
      <c r="C10" s="51">
        <v>2020</v>
      </c>
      <c r="D10" s="51">
        <v>2020</v>
      </c>
      <c r="E10" s="51">
        <v>2020</v>
      </c>
      <c r="F10" s="51">
        <v>2020</v>
      </c>
      <c r="G10" s="51">
        <v>2020</v>
      </c>
      <c r="H10" s="51">
        <v>2020</v>
      </c>
      <c r="I10" s="61">
        <v>2021</v>
      </c>
      <c r="J10" s="52">
        <v>2021</v>
      </c>
      <c r="K10" s="52">
        <v>2021</v>
      </c>
      <c r="L10" s="61">
        <v>2021</v>
      </c>
      <c r="M10" s="52">
        <v>2021</v>
      </c>
      <c r="N10" s="52">
        <v>2021</v>
      </c>
      <c r="O10" s="52">
        <v>2019</v>
      </c>
      <c r="P10" s="52">
        <v>2015</v>
      </c>
      <c r="Q10" s="52">
        <v>2020</v>
      </c>
      <c r="R10" s="52">
        <v>2020</v>
      </c>
      <c r="S10" s="52">
        <v>2020</v>
      </c>
      <c r="T10" s="52">
        <v>2020</v>
      </c>
      <c r="U10" s="52">
        <v>2020</v>
      </c>
      <c r="V10" s="52">
        <v>2020</v>
      </c>
      <c r="W10" s="52">
        <v>2020</v>
      </c>
      <c r="X10" s="52">
        <v>2020</v>
      </c>
      <c r="Y10" s="52">
        <v>2020</v>
      </c>
      <c r="Z10" s="52">
        <v>2021</v>
      </c>
      <c r="AA10" s="52">
        <v>2022</v>
      </c>
      <c r="AB10" s="52">
        <v>2019</v>
      </c>
      <c r="AC10" s="52">
        <v>2020</v>
      </c>
      <c r="AD10" s="52">
        <v>2020</v>
      </c>
      <c r="AE10" s="52">
        <v>2021</v>
      </c>
      <c r="AF10" s="76" t="s">
        <v>154</v>
      </c>
      <c r="AG10" s="52">
        <v>2021</v>
      </c>
      <c r="AH10" s="63">
        <v>2020</v>
      </c>
      <c r="AI10" s="52">
        <v>2020</v>
      </c>
      <c r="AJ10" s="52">
        <v>2020</v>
      </c>
      <c r="AK10" s="52">
        <v>2015</v>
      </c>
      <c r="AL10" s="76">
        <v>2021</v>
      </c>
      <c r="AM10" s="59">
        <v>2021</v>
      </c>
      <c r="AN10" s="59">
        <v>2021</v>
      </c>
      <c r="AO10" s="52">
        <v>2020</v>
      </c>
      <c r="AP10" s="52">
        <v>2021</v>
      </c>
      <c r="AQ10" s="52">
        <v>2021</v>
      </c>
      <c r="AR10" s="52">
        <v>2021</v>
      </c>
      <c r="AS10" s="52">
        <v>2021</v>
      </c>
      <c r="AT10" s="52">
        <v>2020</v>
      </c>
      <c r="AU10" s="52">
        <v>2019</v>
      </c>
      <c r="AV10" s="52">
        <v>2021</v>
      </c>
      <c r="AW10" s="52">
        <v>2021</v>
      </c>
      <c r="AX10" s="52">
        <v>2021</v>
      </c>
      <c r="AY10" s="52">
        <v>2020</v>
      </c>
      <c r="AZ10" s="52">
        <v>2020</v>
      </c>
      <c r="BA10" s="52">
        <v>2020</v>
      </c>
      <c r="BB10" s="52">
        <v>2020</v>
      </c>
      <c r="BC10" s="52">
        <v>2021</v>
      </c>
      <c r="BD10" s="52">
        <v>2021</v>
      </c>
      <c r="BE10" s="52">
        <v>2020</v>
      </c>
      <c r="BF10" s="52">
        <v>2020</v>
      </c>
      <c r="BG10" s="52">
        <v>2022</v>
      </c>
      <c r="BH10" s="52">
        <v>2019</v>
      </c>
      <c r="BI10" s="52">
        <v>2020</v>
      </c>
      <c r="BJ10" s="52">
        <v>2020</v>
      </c>
      <c r="BK10" s="52">
        <v>2020</v>
      </c>
    </row>
    <row r="11" spans="1:63" ht="15.75">
      <c r="A11" s="331" t="s">
        <v>225</v>
      </c>
      <c r="B11" s="332" t="s">
        <v>81</v>
      </c>
      <c r="C11" s="51">
        <v>2020</v>
      </c>
      <c r="D11" s="51">
        <v>2020</v>
      </c>
      <c r="E11" s="51">
        <v>2020</v>
      </c>
      <c r="F11" s="51">
        <v>2020</v>
      </c>
      <c r="G11" s="51">
        <v>2020</v>
      </c>
      <c r="H11" s="51">
        <v>2020</v>
      </c>
      <c r="I11" s="61">
        <v>2021</v>
      </c>
      <c r="J11" s="52">
        <v>2021</v>
      </c>
      <c r="K11" s="52">
        <v>2021</v>
      </c>
      <c r="L11" s="61">
        <v>2021</v>
      </c>
      <c r="M11" s="52">
        <v>2021</v>
      </c>
      <c r="N11" s="52">
        <v>2021</v>
      </c>
      <c r="O11" s="52">
        <v>2019</v>
      </c>
      <c r="P11" s="52">
        <v>2015</v>
      </c>
      <c r="Q11" s="52">
        <v>2020</v>
      </c>
      <c r="R11" s="52">
        <v>2020</v>
      </c>
      <c r="S11" s="52">
        <v>2020</v>
      </c>
      <c r="T11" s="52">
        <v>2020</v>
      </c>
      <c r="U11" s="52">
        <v>2020</v>
      </c>
      <c r="V11" s="52">
        <v>2020</v>
      </c>
      <c r="W11" s="52">
        <v>2020</v>
      </c>
      <c r="X11" s="52">
        <v>2020</v>
      </c>
      <c r="Y11" s="52">
        <v>2020</v>
      </c>
      <c r="Z11" s="52">
        <v>2021</v>
      </c>
      <c r="AA11" s="52">
        <v>2022</v>
      </c>
      <c r="AB11" s="52">
        <v>2019</v>
      </c>
      <c r="AC11" s="52">
        <v>2020</v>
      </c>
      <c r="AD11" s="52">
        <v>2020</v>
      </c>
      <c r="AE11" s="52">
        <v>2021</v>
      </c>
      <c r="AF11" s="76" t="s">
        <v>154</v>
      </c>
      <c r="AG11" s="52">
        <v>2021</v>
      </c>
      <c r="AH11" s="63">
        <v>2020</v>
      </c>
      <c r="AI11" s="52">
        <v>2020</v>
      </c>
      <c r="AJ11" s="52">
        <v>2020</v>
      </c>
      <c r="AK11" s="52">
        <v>2015</v>
      </c>
      <c r="AL11" s="76">
        <v>2021</v>
      </c>
      <c r="AM11" s="59">
        <v>2021</v>
      </c>
      <c r="AN11" s="59">
        <v>2021</v>
      </c>
      <c r="AO11" s="52">
        <v>2020</v>
      </c>
      <c r="AP11" s="52">
        <v>2021</v>
      </c>
      <c r="AQ11" s="52">
        <v>2021</v>
      </c>
      <c r="AR11" s="52">
        <v>2021</v>
      </c>
      <c r="AS11" s="52">
        <v>2021</v>
      </c>
      <c r="AT11" s="52">
        <v>2020</v>
      </c>
      <c r="AU11" s="52">
        <v>2019</v>
      </c>
      <c r="AV11" s="52">
        <v>2021</v>
      </c>
      <c r="AW11" s="52">
        <v>2021</v>
      </c>
      <c r="AX11" s="52">
        <v>2021</v>
      </c>
      <c r="AY11" s="52">
        <v>2020</v>
      </c>
      <c r="AZ11" s="52">
        <v>2020</v>
      </c>
      <c r="BA11" s="52">
        <v>2020</v>
      </c>
      <c r="BB11" s="52">
        <v>2020</v>
      </c>
      <c r="BC11" s="52">
        <v>2021</v>
      </c>
      <c r="BD11" s="52">
        <v>2021</v>
      </c>
      <c r="BE11" s="52">
        <v>2020</v>
      </c>
      <c r="BF11" s="52">
        <v>2020</v>
      </c>
      <c r="BG11" s="52">
        <v>2022</v>
      </c>
      <c r="BH11" s="52">
        <v>2019</v>
      </c>
      <c r="BI11" s="52">
        <v>2020</v>
      </c>
      <c r="BJ11" s="52">
        <v>2020</v>
      </c>
      <c r="BK11" s="52">
        <v>2020</v>
      </c>
    </row>
    <row r="12" spans="1:63" ht="15.75">
      <c r="A12" s="331" t="s">
        <v>226</v>
      </c>
      <c r="B12" s="332" t="s">
        <v>82</v>
      </c>
      <c r="C12" s="51">
        <v>2020</v>
      </c>
      <c r="D12" s="51">
        <v>2020</v>
      </c>
      <c r="E12" s="51">
        <v>2020</v>
      </c>
      <c r="F12" s="51">
        <v>2020</v>
      </c>
      <c r="G12" s="51">
        <v>2020</v>
      </c>
      <c r="H12" s="51">
        <v>2020</v>
      </c>
      <c r="I12" s="61">
        <v>2021</v>
      </c>
      <c r="J12" s="52">
        <v>2021</v>
      </c>
      <c r="K12" s="52">
        <v>2021</v>
      </c>
      <c r="L12" s="61">
        <v>2021</v>
      </c>
      <c r="M12" s="52">
        <v>2021</v>
      </c>
      <c r="N12" s="52">
        <v>2021</v>
      </c>
      <c r="O12" s="52">
        <v>2019</v>
      </c>
      <c r="P12" s="52">
        <v>2015</v>
      </c>
      <c r="Q12" s="52">
        <v>2020</v>
      </c>
      <c r="R12" s="52">
        <v>2020</v>
      </c>
      <c r="S12" s="52">
        <v>2020</v>
      </c>
      <c r="T12" s="52">
        <v>2020</v>
      </c>
      <c r="U12" s="52">
        <v>2020</v>
      </c>
      <c r="V12" s="52">
        <v>2020</v>
      </c>
      <c r="W12" s="52">
        <v>2020</v>
      </c>
      <c r="X12" s="52">
        <v>2020</v>
      </c>
      <c r="Y12" s="52">
        <v>2020</v>
      </c>
      <c r="Z12" s="52">
        <v>2021</v>
      </c>
      <c r="AA12" s="52">
        <v>2022</v>
      </c>
      <c r="AB12" s="52">
        <v>2019</v>
      </c>
      <c r="AC12" s="52">
        <v>2020</v>
      </c>
      <c r="AD12" s="52">
        <v>2020</v>
      </c>
      <c r="AE12" s="52">
        <v>2021</v>
      </c>
      <c r="AF12" s="76" t="s">
        <v>154</v>
      </c>
      <c r="AG12" s="52">
        <v>2021</v>
      </c>
      <c r="AH12" s="63">
        <v>2020</v>
      </c>
      <c r="AI12" s="52">
        <v>2020</v>
      </c>
      <c r="AJ12" s="52">
        <v>2020</v>
      </c>
      <c r="AK12" s="52">
        <v>2015</v>
      </c>
      <c r="AL12" s="76">
        <v>2021</v>
      </c>
      <c r="AM12" s="59">
        <v>2021</v>
      </c>
      <c r="AN12" s="59">
        <v>2021</v>
      </c>
      <c r="AO12" s="52">
        <v>2020</v>
      </c>
      <c r="AP12" s="52">
        <v>2021</v>
      </c>
      <c r="AQ12" s="52">
        <v>2021</v>
      </c>
      <c r="AR12" s="52">
        <v>2021</v>
      </c>
      <c r="AS12" s="52">
        <v>2021</v>
      </c>
      <c r="AT12" s="52">
        <v>2020</v>
      </c>
      <c r="AU12" s="52">
        <v>2019</v>
      </c>
      <c r="AV12" s="52">
        <v>2021</v>
      </c>
      <c r="AW12" s="52">
        <v>2021</v>
      </c>
      <c r="AX12" s="52">
        <v>2021</v>
      </c>
      <c r="AY12" s="52">
        <v>2020</v>
      </c>
      <c r="AZ12" s="52">
        <v>2020</v>
      </c>
      <c r="BA12" s="52">
        <v>2020</v>
      </c>
      <c r="BB12" s="52">
        <v>2020</v>
      </c>
      <c r="BC12" s="52">
        <v>2021</v>
      </c>
      <c r="BD12" s="52">
        <v>2021</v>
      </c>
      <c r="BE12" s="52">
        <v>2020</v>
      </c>
      <c r="BF12" s="52">
        <v>2020</v>
      </c>
      <c r="BG12" s="52">
        <v>2022</v>
      </c>
      <c r="BH12" s="52">
        <v>2019</v>
      </c>
      <c r="BI12" s="52">
        <v>2020</v>
      </c>
      <c r="BJ12" s="52">
        <v>2020</v>
      </c>
      <c r="BK12" s="52">
        <v>2020</v>
      </c>
    </row>
    <row r="13" spans="1:63" ht="15.75">
      <c r="A13" s="331" t="s">
        <v>227</v>
      </c>
      <c r="B13" s="332" t="s">
        <v>83</v>
      </c>
      <c r="C13" s="51">
        <v>2020</v>
      </c>
      <c r="D13" s="51">
        <v>2020</v>
      </c>
      <c r="E13" s="51">
        <v>2020</v>
      </c>
      <c r="F13" s="51">
        <v>2020</v>
      </c>
      <c r="G13" s="51">
        <v>2020</v>
      </c>
      <c r="H13" s="51">
        <v>2020</v>
      </c>
      <c r="I13" s="61">
        <v>2021</v>
      </c>
      <c r="J13" s="52">
        <v>2021</v>
      </c>
      <c r="K13" s="52">
        <v>2021</v>
      </c>
      <c r="L13" s="61">
        <v>2021</v>
      </c>
      <c r="M13" s="52">
        <v>2021</v>
      </c>
      <c r="N13" s="52">
        <v>2021</v>
      </c>
      <c r="O13" s="52">
        <v>2019</v>
      </c>
      <c r="P13" s="52">
        <v>2015</v>
      </c>
      <c r="Q13" s="52">
        <v>2020</v>
      </c>
      <c r="R13" s="52">
        <v>2020</v>
      </c>
      <c r="S13" s="52">
        <v>2020</v>
      </c>
      <c r="T13" s="52">
        <v>2020</v>
      </c>
      <c r="U13" s="52">
        <v>2020</v>
      </c>
      <c r="V13" s="52">
        <v>2020</v>
      </c>
      <c r="W13" s="52">
        <v>2020</v>
      </c>
      <c r="X13" s="52">
        <v>2020</v>
      </c>
      <c r="Y13" s="52">
        <v>2020</v>
      </c>
      <c r="Z13" s="52">
        <v>2021</v>
      </c>
      <c r="AA13" s="52">
        <v>2022</v>
      </c>
      <c r="AB13" s="52">
        <v>2019</v>
      </c>
      <c r="AC13" s="52">
        <v>2020</v>
      </c>
      <c r="AD13" s="52">
        <v>2020</v>
      </c>
      <c r="AE13" s="52">
        <v>2021</v>
      </c>
      <c r="AF13" s="76" t="s">
        <v>154</v>
      </c>
      <c r="AG13" s="52">
        <v>2021</v>
      </c>
      <c r="AH13" s="63">
        <v>2020</v>
      </c>
      <c r="AI13" s="52">
        <v>2020</v>
      </c>
      <c r="AJ13" s="52">
        <v>2020</v>
      </c>
      <c r="AK13" s="52">
        <v>2015</v>
      </c>
      <c r="AL13" s="76">
        <v>2021</v>
      </c>
      <c r="AM13" s="59">
        <v>2021</v>
      </c>
      <c r="AN13" s="59">
        <v>2021</v>
      </c>
      <c r="AO13" s="52">
        <v>2020</v>
      </c>
      <c r="AP13" s="52">
        <v>2021</v>
      </c>
      <c r="AQ13" s="52">
        <v>2021</v>
      </c>
      <c r="AR13" s="52">
        <v>2021</v>
      </c>
      <c r="AS13" s="52">
        <v>2021</v>
      </c>
      <c r="AT13" s="52">
        <v>2020</v>
      </c>
      <c r="AU13" s="52">
        <v>2019</v>
      </c>
      <c r="AV13" s="52">
        <v>2021</v>
      </c>
      <c r="AW13" s="52">
        <v>2021</v>
      </c>
      <c r="AX13" s="52">
        <v>2021</v>
      </c>
      <c r="AY13" s="52">
        <v>2020</v>
      </c>
      <c r="AZ13" s="52">
        <v>2020</v>
      </c>
      <c r="BA13" s="52">
        <v>2020</v>
      </c>
      <c r="BB13" s="52">
        <v>2020</v>
      </c>
      <c r="BC13" s="52">
        <v>2021</v>
      </c>
      <c r="BD13" s="52">
        <v>2021</v>
      </c>
      <c r="BE13" s="52">
        <v>2020</v>
      </c>
      <c r="BF13" s="52">
        <v>2020</v>
      </c>
      <c r="BG13" s="52">
        <v>2022</v>
      </c>
      <c r="BH13" s="52">
        <v>2019</v>
      </c>
      <c r="BI13" s="52">
        <v>2020</v>
      </c>
      <c r="BJ13" s="52">
        <v>2020</v>
      </c>
      <c r="BK13" s="52">
        <v>2020</v>
      </c>
    </row>
    <row r="14" spans="1:63" ht="15.75">
      <c r="A14" s="331" t="s">
        <v>228</v>
      </c>
      <c r="B14" s="332" t="s">
        <v>84</v>
      </c>
      <c r="C14" s="51">
        <v>2020</v>
      </c>
      <c r="D14" s="51">
        <v>2020</v>
      </c>
      <c r="E14" s="51">
        <v>2020</v>
      </c>
      <c r="F14" s="51">
        <v>2020</v>
      </c>
      <c r="G14" s="51">
        <v>2020</v>
      </c>
      <c r="H14" s="51">
        <v>2020</v>
      </c>
      <c r="I14" s="61">
        <v>2021</v>
      </c>
      <c r="J14" s="52">
        <v>2021</v>
      </c>
      <c r="K14" s="52">
        <v>2021</v>
      </c>
      <c r="L14" s="61">
        <v>2021</v>
      </c>
      <c r="M14" s="52">
        <v>2021</v>
      </c>
      <c r="N14" s="52">
        <v>2021</v>
      </c>
      <c r="O14" s="52">
        <v>2019</v>
      </c>
      <c r="P14" s="52">
        <v>2013</v>
      </c>
      <c r="Q14" s="52">
        <v>2020</v>
      </c>
      <c r="R14" s="52">
        <v>2020</v>
      </c>
      <c r="S14" s="52">
        <v>2020</v>
      </c>
      <c r="T14" s="52">
        <v>2020</v>
      </c>
      <c r="U14" s="52">
        <v>2020</v>
      </c>
      <c r="V14" s="52">
        <v>2020</v>
      </c>
      <c r="W14" s="52">
        <v>2020</v>
      </c>
      <c r="X14" s="52">
        <v>2020</v>
      </c>
      <c r="Y14" s="52">
        <v>2020</v>
      </c>
      <c r="Z14" s="52">
        <v>2021</v>
      </c>
      <c r="AA14" s="52">
        <v>2022</v>
      </c>
      <c r="AB14" s="52">
        <v>2019</v>
      </c>
      <c r="AC14" s="52">
        <v>2020</v>
      </c>
      <c r="AD14" s="52">
        <v>2020</v>
      </c>
      <c r="AE14" s="52">
        <v>2021</v>
      </c>
      <c r="AF14" s="76" t="s">
        <v>154</v>
      </c>
      <c r="AG14" s="52">
        <v>2021</v>
      </c>
      <c r="AH14" s="63">
        <v>2020</v>
      </c>
      <c r="AI14" s="52">
        <v>2020</v>
      </c>
      <c r="AJ14" s="52">
        <v>2020</v>
      </c>
      <c r="AK14" s="52">
        <v>2015</v>
      </c>
      <c r="AL14" s="76">
        <v>2021</v>
      </c>
      <c r="AM14" s="59">
        <v>2021</v>
      </c>
      <c r="AN14" s="59">
        <v>2021</v>
      </c>
      <c r="AO14" s="52">
        <v>2020</v>
      </c>
      <c r="AP14" s="52">
        <v>2021</v>
      </c>
      <c r="AQ14" s="52">
        <v>2021</v>
      </c>
      <c r="AR14" s="52">
        <v>2021</v>
      </c>
      <c r="AS14" s="52">
        <v>2021</v>
      </c>
      <c r="AT14" s="52">
        <v>2020</v>
      </c>
      <c r="AU14" s="52">
        <v>2019</v>
      </c>
      <c r="AV14" s="52">
        <v>2021</v>
      </c>
      <c r="AW14" s="52">
        <v>2021</v>
      </c>
      <c r="AX14" s="52">
        <v>2021</v>
      </c>
      <c r="AY14" s="52">
        <v>2020</v>
      </c>
      <c r="AZ14" s="52">
        <v>2020</v>
      </c>
      <c r="BA14" s="52">
        <v>2020</v>
      </c>
      <c r="BB14" s="52">
        <v>2020</v>
      </c>
      <c r="BC14" s="52">
        <v>2021</v>
      </c>
      <c r="BD14" s="52">
        <v>2021</v>
      </c>
      <c r="BE14" s="52">
        <v>2020</v>
      </c>
      <c r="BF14" s="52">
        <v>2020</v>
      </c>
      <c r="BG14" s="52">
        <v>2022</v>
      </c>
      <c r="BH14" s="52">
        <v>2019</v>
      </c>
      <c r="BI14" s="52">
        <v>2020</v>
      </c>
      <c r="BJ14" s="52">
        <v>2020</v>
      </c>
      <c r="BK14" s="52">
        <v>2020</v>
      </c>
    </row>
    <row r="15" spans="1:63" ht="15.75">
      <c r="A15" s="331" t="s">
        <v>229</v>
      </c>
      <c r="B15" s="332" t="s">
        <v>85</v>
      </c>
      <c r="C15" s="51">
        <v>2020</v>
      </c>
      <c r="D15" s="51">
        <v>2020</v>
      </c>
      <c r="E15" s="51">
        <v>2020</v>
      </c>
      <c r="F15" s="51">
        <v>2020</v>
      </c>
      <c r="G15" s="51">
        <v>2020</v>
      </c>
      <c r="H15" s="51">
        <v>2020</v>
      </c>
      <c r="I15" s="61">
        <v>2021</v>
      </c>
      <c r="J15" s="52">
        <v>2021</v>
      </c>
      <c r="K15" s="52">
        <v>2021</v>
      </c>
      <c r="L15" s="61">
        <v>2021</v>
      </c>
      <c r="M15" s="52">
        <v>2021</v>
      </c>
      <c r="N15" s="52">
        <v>2021</v>
      </c>
      <c r="O15" s="52">
        <v>2019</v>
      </c>
      <c r="P15" s="52">
        <v>2015</v>
      </c>
      <c r="Q15" s="52">
        <v>2020</v>
      </c>
      <c r="R15" s="52">
        <v>2020</v>
      </c>
      <c r="S15" s="52">
        <v>2020</v>
      </c>
      <c r="T15" s="52">
        <v>2020</v>
      </c>
      <c r="U15" s="52">
        <v>2020</v>
      </c>
      <c r="V15" s="52">
        <v>2020</v>
      </c>
      <c r="W15" s="52">
        <v>2020</v>
      </c>
      <c r="X15" s="52">
        <v>2020</v>
      </c>
      <c r="Y15" s="52">
        <v>2020</v>
      </c>
      <c r="Z15" s="52">
        <v>2021</v>
      </c>
      <c r="AA15" s="52">
        <v>2022</v>
      </c>
      <c r="AB15" s="52">
        <v>2019</v>
      </c>
      <c r="AC15" s="52">
        <v>2020</v>
      </c>
      <c r="AD15" s="52">
        <v>2020</v>
      </c>
      <c r="AE15" s="52">
        <v>2021</v>
      </c>
      <c r="AF15" s="76" t="s">
        <v>154</v>
      </c>
      <c r="AG15" s="52">
        <v>2021</v>
      </c>
      <c r="AH15" s="63">
        <v>2020</v>
      </c>
      <c r="AI15" s="52">
        <v>2020</v>
      </c>
      <c r="AJ15" s="52">
        <v>2020</v>
      </c>
      <c r="AK15" s="52">
        <v>2015</v>
      </c>
      <c r="AL15" s="76">
        <v>2021</v>
      </c>
      <c r="AM15" s="59">
        <v>2021</v>
      </c>
      <c r="AN15" s="59">
        <v>2021</v>
      </c>
      <c r="AO15" s="52">
        <v>2020</v>
      </c>
      <c r="AP15" s="52">
        <v>2021</v>
      </c>
      <c r="AQ15" s="52">
        <v>2021</v>
      </c>
      <c r="AR15" s="52">
        <v>2021</v>
      </c>
      <c r="AS15" s="52">
        <v>2021</v>
      </c>
      <c r="AT15" s="52">
        <v>2020</v>
      </c>
      <c r="AU15" s="52">
        <v>2019</v>
      </c>
      <c r="AV15" s="52">
        <v>2021</v>
      </c>
      <c r="AW15" s="52">
        <v>2021</v>
      </c>
      <c r="AX15" s="52">
        <v>2021</v>
      </c>
      <c r="AY15" s="52">
        <v>2020</v>
      </c>
      <c r="AZ15" s="52">
        <v>2020</v>
      </c>
      <c r="BA15" s="52">
        <v>2020</v>
      </c>
      <c r="BB15" s="52">
        <v>2020</v>
      </c>
      <c r="BC15" s="52">
        <v>2021</v>
      </c>
      <c r="BD15" s="52">
        <v>2021</v>
      </c>
      <c r="BE15" s="52">
        <v>2020</v>
      </c>
      <c r="BF15" s="52">
        <v>2020</v>
      </c>
      <c r="BG15" s="52">
        <v>2022</v>
      </c>
      <c r="BH15" s="52">
        <v>2019</v>
      </c>
      <c r="BI15" s="52">
        <v>2020</v>
      </c>
      <c r="BJ15" s="52">
        <v>2020</v>
      </c>
      <c r="BK15" s="52">
        <v>2020</v>
      </c>
    </row>
    <row r="16" spans="1:63" ht="15.75">
      <c r="A16" s="331" t="s">
        <v>230</v>
      </c>
      <c r="B16" s="332" t="s">
        <v>86</v>
      </c>
      <c r="C16" s="51">
        <v>2020</v>
      </c>
      <c r="D16" s="51">
        <v>2020</v>
      </c>
      <c r="E16" s="51">
        <v>2020</v>
      </c>
      <c r="F16" s="51">
        <v>2020</v>
      </c>
      <c r="G16" s="51">
        <v>2020</v>
      </c>
      <c r="H16" s="51">
        <v>2020</v>
      </c>
      <c r="I16" s="61">
        <v>2021</v>
      </c>
      <c r="J16" s="52">
        <v>2021</v>
      </c>
      <c r="K16" s="52">
        <v>2021</v>
      </c>
      <c r="L16" s="61">
        <v>2021</v>
      </c>
      <c r="M16" s="52">
        <v>2021</v>
      </c>
      <c r="N16" s="52">
        <v>2021</v>
      </c>
      <c r="O16" s="52">
        <v>2019</v>
      </c>
      <c r="P16" s="52">
        <v>2015</v>
      </c>
      <c r="Q16" s="52">
        <v>2020</v>
      </c>
      <c r="R16" s="52">
        <v>2020</v>
      </c>
      <c r="S16" s="52">
        <v>2020</v>
      </c>
      <c r="T16" s="52">
        <v>2020</v>
      </c>
      <c r="U16" s="52">
        <v>2020</v>
      </c>
      <c r="V16" s="52">
        <v>2020</v>
      </c>
      <c r="W16" s="52">
        <v>2020</v>
      </c>
      <c r="X16" s="52">
        <v>2020</v>
      </c>
      <c r="Y16" s="52">
        <v>2020</v>
      </c>
      <c r="Z16" s="52">
        <v>2021</v>
      </c>
      <c r="AA16" s="52">
        <v>2022</v>
      </c>
      <c r="AB16" s="52">
        <v>2019</v>
      </c>
      <c r="AC16" s="52">
        <v>2020</v>
      </c>
      <c r="AD16" s="52">
        <v>2020</v>
      </c>
      <c r="AE16" s="52">
        <v>2021</v>
      </c>
      <c r="AF16" s="76" t="s">
        <v>154</v>
      </c>
      <c r="AG16" s="52">
        <v>2021</v>
      </c>
      <c r="AH16" s="63">
        <v>2020</v>
      </c>
      <c r="AI16" s="52">
        <v>2020</v>
      </c>
      <c r="AJ16" s="52">
        <v>2020</v>
      </c>
      <c r="AK16" s="52">
        <v>2015</v>
      </c>
      <c r="AL16" s="76">
        <v>2021</v>
      </c>
      <c r="AM16" s="59">
        <v>2021</v>
      </c>
      <c r="AN16" s="59">
        <v>2021</v>
      </c>
      <c r="AO16" s="52">
        <v>2020</v>
      </c>
      <c r="AP16" s="52">
        <v>2021</v>
      </c>
      <c r="AQ16" s="52">
        <v>2021</v>
      </c>
      <c r="AR16" s="52">
        <v>2021</v>
      </c>
      <c r="AS16" s="52">
        <v>2021</v>
      </c>
      <c r="AT16" s="52">
        <v>2020</v>
      </c>
      <c r="AU16" s="52">
        <v>2019</v>
      </c>
      <c r="AV16" s="52">
        <v>2021</v>
      </c>
      <c r="AW16" s="52">
        <v>2021</v>
      </c>
      <c r="AX16" s="52">
        <v>2021</v>
      </c>
      <c r="AY16" s="52">
        <v>2020</v>
      </c>
      <c r="AZ16" s="52">
        <v>2020</v>
      </c>
      <c r="BA16" s="52">
        <v>2020</v>
      </c>
      <c r="BB16" s="52">
        <v>2020</v>
      </c>
      <c r="BC16" s="52">
        <v>2021</v>
      </c>
      <c r="BD16" s="52">
        <v>2021</v>
      </c>
      <c r="BE16" s="52">
        <v>2020</v>
      </c>
      <c r="BF16" s="52">
        <v>2020</v>
      </c>
      <c r="BG16" s="52">
        <v>2022</v>
      </c>
      <c r="BH16" s="52">
        <v>2019</v>
      </c>
      <c r="BI16" s="52">
        <v>2020</v>
      </c>
      <c r="BJ16" s="52">
        <v>2020</v>
      </c>
      <c r="BK16" s="52">
        <v>2020</v>
      </c>
    </row>
    <row r="17" spans="1:63" ht="15.75">
      <c r="A17" s="331" t="s">
        <v>231</v>
      </c>
      <c r="B17" s="332" t="s">
        <v>153</v>
      </c>
      <c r="C17" s="51">
        <v>2020</v>
      </c>
      <c r="D17" s="51">
        <v>2020</v>
      </c>
      <c r="E17" s="51">
        <v>2020</v>
      </c>
      <c r="F17" s="51">
        <v>2020</v>
      </c>
      <c r="G17" s="51">
        <v>2020</v>
      </c>
      <c r="H17" s="51">
        <v>2020</v>
      </c>
      <c r="I17" s="61">
        <v>2021</v>
      </c>
      <c r="J17" s="52">
        <v>2021</v>
      </c>
      <c r="K17" s="52">
        <v>2021</v>
      </c>
      <c r="L17" s="61" t="s">
        <v>154</v>
      </c>
      <c r="M17" s="52">
        <v>2021</v>
      </c>
      <c r="N17" s="52">
        <v>2021</v>
      </c>
      <c r="O17" s="52">
        <v>2019</v>
      </c>
      <c r="P17" s="52">
        <v>2015</v>
      </c>
      <c r="Q17" s="52">
        <v>2020</v>
      </c>
      <c r="R17" s="52">
        <v>2020</v>
      </c>
      <c r="S17" s="52">
        <v>2020</v>
      </c>
      <c r="T17" s="52">
        <v>2020</v>
      </c>
      <c r="U17" s="52">
        <v>2020</v>
      </c>
      <c r="V17" s="52">
        <v>2020</v>
      </c>
      <c r="W17" s="52">
        <v>2020</v>
      </c>
      <c r="X17" s="52">
        <v>2020</v>
      </c>
      <c r="Y17" s="52">
        <v>2020</v>
      </c>
      <c r="Z17" s="52">
        <v>2021</v>
      </c>
      <c r="AA17" s="52">
        <v>2022</v>
      </c>
      <c r="AB17" s="52">
        <v>2019</v>
      </c>
      <c r="AC17" s="52">
        <v>2020</v>
      </c>
      <c r="AD17" s="52">
        <v>2020</v>
      </c>
      <c r="AE17" s="52">
        <v>2021</v>
      </c>
      <c r="AF17" s="76" t="s">
        <v>154</v>
      </c>
      <c r="AG17" s="52">
        <v>2021</v>
      </c>
      <c r="AH17" s="63">
        <v>2020</v>
      </c>
      <c r="AI17" s="52">
        <v>2020</v>
      </c>
      <c r="AJ17" s="52">
        <v>2020</v>
      </c>
      <c r="AK17" s="52">
        <v>2015</v>
      </c>
      <c r="AL17" s="76">
        <v>2021</v>
      </c>
      <c r="AM17" s="59">
        <v>2021</v>
      </c>
      <c r="AN17" s="59">
        <v>2021</v>
      </c>
      <c r="AO17" s="52">
        <v>2020</v>
      </c>
      <c r="AP17" s="52">
        <v>2021</v>
      </c>
      <c r="AQ17" s="52">
        <v>2021</v>
      </c>
      <c r="AR17" s="52">
        <v>2021</v>
      </c>
      <c r="AS17" s="52">
        <v>2021</v>
      </c>
      <c r="AT17" s="52">
        <v>2020</v>
      </c>
      <c r="AU17" s="52">
        <v>2019</v>
      </c>
      <c r="AV17" s="52">
        <v>2021</v>
      </c>
      <c r="AW17" s="52">
        <v>2021</v>
      </c>
      <c r="AX17" s="52">
        <v>2021</v>
      </c>
      <c r="AY17" s="52">
        <v>2020</v>
      </c>
      <c r="AZ17" s="52">
        <v>2020</v>
      </c>
      <c r="BA17" s="52">
        <v>2020</v>
      </c>
      <c r="BB17" s="52">
        <v>2020</v>
      </c>
      <c r="BC17" s="52">
        <v>2021</v>
      </c>
      <c r="BD17" s="52">
        <v>2021</v>
      </c>
      <c r="BE17" s="52">
        <v>2020</v>
      </c>
      <c r="BF17" s="52">
        <v>2020</v>
      </c>
      <c r="BG17" s="52">
        <v>2022</v>
      </c>
      <c r="BH17" s="52">
        <v>2019</v>
      </c>
      <c r="BI17" s="52">
        <v>2020</v>
      </c>
      <c r="BJ17" s="52">
        <v>2020</v>
      </c>
      <c r="BK17" s="52">
        <v>2020</v>
      </c>
    </row>
    <row r="18" spans="1:63" ht="15.75">
      <c r="A18" s="331" t="s">
        <v>232</v>
      </c>
      <c r="B18" s="332" t="s">
        <v>87</v>
      </c>
      <c r="C18" s="51">
        <v>2020</v>
      </c>
      <c r="D18" s="51">
        <v>2020</v>
      </c>
      <c r="E18" s="51">
        <v>2020</v>
      </c>
      <c r="F18" s="51">
        <v>2020</v>
      </c>
      <c r="G18" s="51">
        <v>2020</v>
      </c>
      <c r="H18" s="51">
        <v>2020</v>
      </c>
      <c r="I18" s="61">
        <v>2021</v>
      </c>
      <c r="J18" s="52">
        <v>2021</v>
      </c>
      <c r="K18" s="52">
        <v>2021</v>
      </c>
      <c r="L18" s="61">
        <v>2021</v>
      </c>
      <c r="M18" s="52">
        <v>2021</v>
      </c>
      <c r="N18" s="52">
        <v>2021</v>
      </c>
      <c r="O18" s="52">
        <v>2019</v>
      </c>
      <c r="P18" s="52">
        <v>2015</v>
      </c>
      <c r="Q18" s="52">
        <v>2020</v>
      </c>
      <c r="R18" s="52">
        <v>2020</v>
      </c>
      <c r="S18" s="52">
        <v>2020</v>
      </c>
      <c r="T18" s="52">
        <v>2020</v>
      </c>
      <c r="U18" s="52">
        <v>2020</v>
      </c>
      <c r="V18" s="52">
        <v>2020</v>
      </c>
      <c r="W18" s="52">
        <v>2020</v>
      </c>
      <c r="X18" s="52">
        <v>2020</v>
      </c>
      <c r="Y18" s="52">
        <v>2020</v>
      </c>
      <c r="Z18" s="52">
        <v>2021</v>
      </c>
      <c r="AA18" s="52">
        <v>2022</v>
      </c>
      <c r="AB18" s="52">
        <v>2019</v>
      </c>
      <c r="AC18" s="52">
        <v>2020</v>
      </c>
      <c r="AD18" s="52">
        <v>2020</v>
      </c>
      <c r="AE18" s="52">
        <v>2021</v>
      </c>
      <c r="AF18" s="76" t="s">
        <v>154</v>
      </c>
      <c r="AG18" s="52">
        <v>2021</v>
      </c>
      <c r="AH18" s="63">
        <v>2020</v>
      </c>
      <c r="AI18" s="52">
        <v>2020</v>
      </c>
      <c r="AJ18" s="52">
        <v>2020</v>
      </c>
      <c r="AK18" s="52">
        <v>2015</v>
      </c>
      <c r="AL18" s="76">
        <v>2021</v>
      </c>
      <c r="AM18" s="59">
        <v>2021</v>
      </c>
      <c r="AN18" s="59">
        <v>2021</v>
      </c>
      <c r="AO18" s="52">
        <v>2020</v>
      </c>
      <c r="AP18" s="52">
        <v>2021</v>
      </c>
      <c r="AQ18" s="52">
        <v>2021</v>
      </c>
      <c r="AR18" s="52">
        <v>2021</v>
      </c>
      <c r="AS18" s="52">
        <v>2021</v>
      </c>
      <c r="AT18" s="52">
        <v>2020</v>
      </c>
      <c r="AU18" s="52">
        <v>2019</v>
      </c>
      <c r="AV18" s="52">
        <v>2021</v>
      </c>
      <c r="AW18" s="52">
        <v>2021</v>
      </c>
      <c r="AX18" s="52">
        <v>2021</v>
      </c>
      <c r="AY18" s="52">
        <v>2020</v>
      </c>
      <c r="AZ18" s="52">
        <v>2020</v>
      </c>
      <c r="BA18" s="52">
        <v>2020</v>
      </c>
      <c r="BB18" s="52">
        <v>2020</v>
      </c>
      <c r="BC18" s="52">
        <v>2021</v>
      </c>
      <c r="BD18" s="52">
        <v>2021</v>
      </c>
      <c r="BE18" s="52">
        <v>2020</v>
      </c>
      <c r="BF18" s="52">
        <v>2020</v>
      </c>
      <c r="BG18" s="52">
        <v>2022</v>
      </c>
      <c r="BH18" s="52">
        <v>2019</v>
      </c>
      <c r="BI18" s="52">
        <v>2020</v>
      </c>
      <c r="BJ18" s="52">
        <v>2020</v>
      </c>
      <c r="BK18" s="52">
        <v>2020</v>
      </c>
    </row>
    <row r="19" spans="1:63" ht="15.75">
      <c r="A19" s="331" t="s">
        <v>233</v>
      </c>
      <c r="B19" s="332" t="s">
        <v>88</v>
      </c>
      <c r="C19" s="51">
        <v>2020</v>
      </c>
      <c r="D19" s="51">
        <v>2020</v>
      </c>
      <c r="E19" s="51">
        <v>2020</v>
      </c>
      <c r="F19" s="51">
        <v>2020</v>
      </c>
      <c r="G19" s="51">
        <v>2020</v>
      </c>
      <c r="H19" s="51">
        <v>2020</v>
      </c>
      <c r="I19" s="61">
        <v>2021</v>
      </c>
      <c r="J19" s="52">
        <v>2021</v>
      </c>
      <c r="K19" s="52">
        <v>2021</v>
      </c>
      <c r="L19" s="61">
        <v>2021</v>
      </c>
      <c r="M19" s="52">
        <v>2021</v>
      </c>
      <c r="N19" s="52">
        <v>2021</v>
      </c>
      <c r="O19" s="52">
        <v>2019</v>
      </c>
      <c r="P19" s="52">
        <v>2015</v>
      </c>
      <c r="Q19" s="52">
        <v>2020</v>
      </c>
      <c r="R19" s="52">
        <v>2020</v>
      </c>
      <c r="S19" s="52">
        <v>2020</v>
      </c>
      <c r="T19" s="52">
        <v>2020</v>
      </c>
      <c r="U19" s="52">
        <v>2020</v>
      </c>
      <c r="V19" s="52">
        <v>2020</v>
      </c>
      <c r="W19" s="52">
        <v>2020</v>
      </c>
      <c r="X19" s="52">
        <v>2020</v>
      </c>
      <c r="Y19" s="52">
        <v>2020</v>
      </c>
      <c r="Z19" s="52">
        <v>2021</v>
      </c>
      <c r="AA19" s="52">
        <v>2022</v>
      </c>
      <c r="AB19" s="52">
        <v>2019</v>
      </c>
      <c r="AC19" s="52">
        <v>2020</v>
      </c>
      <c r="AD19" s="52">
        <v>2020</v>
      </c>
      <c r="AE19" s="52">
        <v>2021</v>
      </c>
      <c r="AF19" s="76" t="s">
        <v>154</v>
      </c>
      <c r="AG19" s="52">
        <v>2021</v>
      </c>
      <c r="AH19" s="63">
        <v>2020</v>
      </c>
      <c r="AI19" s="52">
        <v>2020</v>
      </c>
      <c r="AJ19" s="52">
        <v>2020</v>
      </c>
      <c r="AK19" s="52">
        <v>2015</v>
      </c>
      <c r="AL19" s="76">
        <v>2021</v>
      </c>
      <c r="AM19" s="59">
        <v>2021</v>
      </c>
      <c r="AN19" s="59">
        <v>2021</v>
      </c>
      <c r="AO19" s="52">
        <v>2020</v>
      </c>
      <c r="AP19" s="52">
        <v>2021</v>
      </c>
      <c r="AQ19" s="52">
        <v>2021</v>
      </c>
      <c r="AR19" s="52">
        <v>2021</v>
      </c>
      <c r="AS19" s="52">
        <v>2021</v>
      </c>
      <c r="AT19" s="52">
        <v>2020</v>
      </c>
      <c r="AU19" s="52">
        <v>2019</v>
      </c>
      <c r="AV19" s="52">
        <v>2021</v>
      </c>
      <c r="AW19" s="52">
        <v>2021</v>
      </c>
      <c r="AX19" s="52">
        <v>2021</v>
      </c>
      <c r="AY19" s="52">
        <v>2020</v>
      </c>
      <c r="AZ19" s="52">
        <v>2020</v>
      </c>
      <c r="BA19" s="52">
        <v>2020</v>
      </c>
      <c r="BB19" s="52">
        <v>2020</v>
      </c>
      <c r="BC19" s="52">
        <v>2021</v>
      </c>
      <c r="BD19" s="52">
        <v>2021</v>
      </c>
      <c r="BE19" s="52">
        <v>2020</v>
      </c>
      <c r="BF19" s="52">
        <v>2020</v>
      </c>
      <c r="BG19" s="52">
        <v>2022</v>
      </c>
      <c r="BH19" s="52">
        <v>2019</v>
      </c>
      <c r="BI19" s="52">
        <v>2020</v>
      </c>
      <c r="BJ19" s="52">
        <v>2020</v>
      </c>
      <c r="BK19" s="52">
        <v>2020</v>
      </c>
    </row>
    <row r="20" spans="1:63" ht="15.75">
      <c r="A20" s="334" t="s">
        <v>234</v>
      </c>
      <c r="B20" s="344" t="s">
        <v>80</v>
      </c>
      <c r="C20" s="51">
        <v>2020</v>
      </c>
      <c r="D20" s="51">
        <v>2020</v>
      </c>
      <c r="E20" s="51">
        <v>2020</v>
      </c>
      <c r="F20" s="51">
        <v>2020</v>
      </c>
      <c r="G20" s="51">
        <v>2020</v>
      </c>
      <c r="H20" s="51">
        <v>2020</v>
      </c>
      <c r="I20" s="61">
        <v>2021</v>
      </c>
      <c r="J20" s="52">
        <v>2021</v>
      </c>
      <c r="K20" s="52">
        <v>2021</v>
      </c>
      <c r="L20" s="61">
        <v>2021</v>
      </c>
      <c r="M20" s="52">
        <v>2021</v>
      </c>
      <c r="N20" s="52">
        <v>2021</v>
      </c>
      <c r="O20" s="52">
        <v>2019</v>
      </c>
      <c r="P20" s="52">
        <v>2015</v>
      </c>
      <c r="Q20" s="52">
        <v>2020</v>
      </c>
      <c r="R20" s="52">
        <v>2020</v>
      </c>
      <c r="S20" s="52">
        <v>2020</v>
      </c>
      <c r="T20" s="52">
        <v>2020</v>
      </c>
      <c r="U20" s="52">
        <v>2020</v>
      </c>
      <c r="V20" s="52">
        <v>2020</v>
      </c>
      <c r="W20" s="52">
        <v>2020</v>
      </c>
      <c r="X20" s="52">
        <v>2020</v>
      </c>
      <c r="Y20" s="52">
        <v>2020</v>
      </c>
      <c r="Z20" s="52">
        <v>2021</v>
      </c>
      <c r="AA20" s="52">
        <v>2022</v>
      </c>
      <c r="AB20" s="52">
        <v>2019</v>
      </c>
      <c r="AC20" s="52">
        <v>2020</v>
      </c>
      <c r="AD20" s="52">
        <v>2020</v>
      </c>
      <c r="AE20" s="52">
        <v>2021</v>
      </c>
      <c r="AF20" s="76" t="s">
        <v>154</v>
      </c>
      <c r="AG20" s="52">
        <v>2021</v>
      </c>
      <c r="AH20" s="63">
        <v>2020</v>
      </c>
      <c r="AI20" s="52">
        <v>2020</v>
      </c>
      <c r="AJ20" s="52">
        <v>2020</v>
      </c>
      <c r="AK20" s="52">
        <v>2015</v>
      </c>
      <c r="AL20" s="76">
        <v>2021</v>
      </c>
      <c r="AM20" s="59">
        <v>2021</v>
      </c>
      <c r="AN20" s="59">
        <v>2021</v>
      </c>
      <c r="AO20" s="52">
        <v>2020</v>
      </c>
      <c r="AP20" s="52">
        <v>2021</v>
      </c>
      <c r="AQ20" s="52">
        <v>2021</v>
      </c>
      <c r="AR20" s="52">
        <v>2021</v>
      </c>
      <c r="AS20" s="52">
        <v>2021</v>
      </c>
      <c r="AT20" s="52">
        <v>2020</v>
      </c>
      <c r="AU20" s="52">
        <v>2019</v>
      </c>
      <c r="AV20" s="52">
        <v>2021</v>
      </c>
      <c r="AW20" s="52">
        <v>2021</v>
      </c>
      <c r="AX20" s="52">
        <v>2021</v>
      </c>
      <c r="AY20" s="52">
        <v>2020</v>
      </c>
      <c r="AZ20" s="52">
        <v>2020</v>
      </c>
      <c r="BA20" s="52">
        <v>2020</v>
      </c>
      <c r="BB20" s="52">
        <v>2020</v>
      </c>
      <c r="BC20" s="52">
        <v>2021</v>
      </c>
      <c r="BD20" s="52">
        <v>2021</v>
      </c>
      <c r="BE20" s="52">
        <v>2020</v>
      </c>
      <c r="BF20" s="52">
        <v>2020</v>
      </c>
      <c r="BG20" s="52">
        <v>2022</v>
      </c>
      <c r="BH20" s="52">
        <v>2019</v>
      </c>
      <c r="BI20" s="52">
        <v>2020</v>
      </c>
      <c r="BJ20" s="52">
        <v>2020</v>
      </c>
      <c r="BK20" s="165">
        <v>2020</v>
      </c>
    </row>
    <row r="21" spans="1:63" ht="15.75">
      <c r="A21" s="337" t="s">
        <v>236</v>
      </c>
      <c r="B21" s="332" t="s">
        <v>64</v>
      </c>
      <c r="C21" s="169">
        <v>2020</v>
      </c>
      <c r="D21" s="169">
        <v>2020</v>
      </c>
      <c r="E21" s="169">
        <v>2020</v>
      </c>
      <c r="F21" s="169">
        <v>2020</v>
      </c>
      <c r="G21" s="169">
        <v>2020</v>
      </c>
      <c r="H21" s="169">
        <v>2020</v>
      </c>
      <c r="I21" s="103">
        <v>2021</v>
      </c>
      <c r="J21" s="170">
        <v>2021</v>
      </c>
      <c r="K21" s="170">
        <v>2021</v>
      </c>
      <c r="L21" s="103">
        <v>2021</v>
      </c>
      <c r="M21" s="170">
        <v>2021</v>
      </c>
      <c r="N21" s="170">
        <v>2021</v>
      </c>
      <c r="O21" s="170">
        <v>2019</v>
      </c>
      <c r="P21" s="170">
        <v>2018</v>
      </c>
      <c r="Q21" s="170">
        <v>2020</v>
      </c>
      <c r="R21" s="170">
        <v>2020</v>
      </c>
      <c r="S21" s="170">
        <v>2020</v>
      </c>
      <c r="T21" s="170">
        <v>2009</v>
      </c>
      <c r="U21" s="170">
        <v>2009</v>
      </c>
      <c r="V21" s="170">
        <v>2020</v>
      </c>
      <c r="W21" s="170">
        <v>2020</v>
      </c>
      <c r="X21" s="170">
        <v>2020</v>
      </c>
      <c r="Y21" s="170">
        <v>2020</v>
      </c>
      <c r="Z21" s="170">
        <v>2020</v>
      </c>
      <c r="AA21" s="170">
        <v>2022</v>
      </c>
      <c r="AB21" s="170">
        <v>2019</v>
      </c>
      <c r="AC21" s="170">
        <v>2020</v>
      </c>
      <c r="AD21" s="170">
        <v>2020</v>
      </c>
      <c r="AE21" s="170">
        <v>2021</v>
      </c>
      <c r="AF21" s="171" t="s">
        <v>154</v>
      </c>
      <c r="AG21" s="170">
        <v>2021</v>
      </c>
      <c r="AH21" s="172">
        <v>2021</v>
      </c>
      <c r="AI21" s="170">
        <v>2021</v>
      </c>
      <c r="AJ21" s="170">
        <v>2020</v>
      </c>
      <c r="AK21" s="170">
        <v>2020</v>
      </c>
      <c r="AL21" s="171" t="s">
        <v>154</v>
      </c>
      <c r="AM21" s="173">
        <v>2021</v>
      </c>
      <c r="AN21" s="173">
        <v>2021</v>
      </c>
      <c r="AO21" s="170">
        <v>2020</v>
      </c>
      <c r="AP21" s="170">
        <v>2021</v>
      </c>
      <c r="AQ21" s="170">
        <v>2021</v>
      </c>
      <c r="AR21" s="170">
        <v>2021</v>
      </c>
      <c r="AS21" s="170">
        <v>2021</v>
      </c>
      <c r="AT21" s="170">
        <v>2020</v>
      </c>
      <c r="AU21" s="170">
        <v>2019</v>
      </c>
      <c r="AV21" s="170">
        <v>2021</v>
      </c>
      <c r="AW21" s="170">
        <v>2021</v>
      </c>
      <c r="AX21" s="170">
        <v>2021</v>
      </c>
      <c r="AY21" s="170">
        <v>2019</v>
      </c>
      <c r="AZ21" s="170">
        <v>2019</v>
      </c>
      <c r="BA21" s="170">
        <v>2019</v>
      </c>
      <c r="BB21" s="170">
        <v>2019</v>
      </c>
      <c r="BC21" s="170">
        <v>2019</v>
      </c>
      <c r="BD21" s="170">
        <v>2021</v>
      </c>
      <c r="BE21" s="170">
        <v>2018</v>
      </c>
      <c r="BF21" s="170">
        <v>2020</v>
      </c>
      <c r="BG21" s="170">
        <v>2022</v>
      </c>
      <c r="BH21" s="170">
        <v>2019</v>
      </c>
      <c r="BI21" s="170">
        <v>2020</v>
      </c>
      <c r="BJ21" s="170">
        <v>2020</v>
      </c>
      <c r="BK21" s="52">
        <v>2020</v>
      </c>
    </row>
    <row r="22" spans="1:63" ht="15.75">
      <c r="A22" s="331" t="s">
        <v>237</v>
      </c>
      <c r="B22" s="332" t="s">
        <v>65</v>
      </c>
      <c r="C22" s="51">
        <v>2020</v>
      </c>
      <c r="D22" s="51">
        <v>2020</v>
      </c>
      <c r="E22" s="51">
        <v>2020</v>
      </c>
      <c r="F22" s="51">
        <v>2020</v>
      </c>
      <c r="G22" s="51">
        <v>2020</v>
      </c>
      <c r="H22" s="51">
        <v>2020</v>
      </c>
      <c r="I22" s="61">
        <v>2021</v>
      </c>
      <c r="J22" s="52">
        <v>2021</v>
      </c>
      <c r="K22" s="52">
        <v>2021</v>
      </c>
      <c r="L22" s="61">
        <v>2021</v>
      </c>
      <c r="M22" s="52">
        <v>2021</v>
      </c>
      <c r="N22" s="52">
        <v>2021</v>
      </c>
      <c r="O22" s="52">
        <v>2019</v>
      </c>
      <c r="P22" s="52">
        <v>2018</v>
      </c>
      <c r="Q22" s="52">
        <v>2020</v>
      </c>
      <c r="R22" s="52">
        <v>2020</v>
      </c>
      <c r="S22" s="52">
        <v>2020</v>
      </c>
      <c r="T22" s="52">
        <v>2009</v>
      </c>
      <c r="U22" s="52">
        <v>2009</v>
      </c>
      <c r="V22" s="52">
        <v>2020</v>
      </c>
      <c r="W22" s="52">
        <v>2020</v>
      </c>
      <c r="X22" s="52">
        <v>2020</v>
      </c>
      <c r="Y22" s="52">
        <v>2020</v>
      </c>
      <c r="Z22" s="52">
        <v>2020</v>
      </c>
      <c r="AA22" s="52">
        <v>2022</v>
      </c>
      <c r="AB22" s="52">
        <v>2019</v>
      </c>
      <c r="AC22" s="52">
        <v>2020</v>
      </c>
      <c r="AD22" s="52">
        <v>2020</v>
      </c>
      <c r="AE22" s="52">
        <v>2021</v>
      </c>
      <c r="AF22" s="76" t="s">
        <v>154</v>
      </c>
      <c r="AG22" s="52">
        <v>2021</v>
      </c>
      <c r="AH22" s="63">
        <v>2021</v>
      </c>
      <c r="AI22" s="52">
        <v>2021</v>
      </c>
      <c r="AJ22" s="52">
        <v>2020</v>
      </c>
      <c r="AK22" s="52">
        <v>2020</v>
      </c>
      <c r="AL22" s="76" t="s">
        <v>154</v>
      </c>
      <c r="AM22" s="59">
        <v>2021</v>
      </c>
      <c r="AN22" s="59">
        <v>2021</v>
      </c>
      <c r="AO22" s="52">
        <v>2020</v>
      </c>
      <c r="AP22" s="52">
        <v>2021</v>
      </c>
      <c r="AQ22" s="52">
        <v>2021</v>
      </c>
      <c r="AR22" s="52">
        <v>2021</v>
      </c>
      <c r="AS22" s="52">
        <v>2021</v>
      </c>
      <c r="AT22" s="52">
        <v>2020</v>
      </c>
      <c r="AU22" s="52">
        <v>2019</v>
      </c>
      <c r="AV22" s="52">
        <v>2021</v>
      </c>
      <c r="AW22" s="52">
        <v>2021</v>
      </c>
      <c r="AX22" s="52">
        <v>2021</v>
      </c>
      <c r="AY22" s="52">
        <v>2019</v>
      </c>
      <c r="AZ22" s="52">
        <v>2019</v>
      </c>
      <c r="BA22" s="52">
        <v>2019</v>
      </c>
      <c r="BB22" s="52">
        <v>2019</v>
      </c>
      <c r="BC22" s="52">
        <v>2019</v>
      </c>
      <c r="BD22" s="52">
        <v>2021</v>
      </c>
      <c r="BE22" s="52">
        <v>2018</v>
      </c>
      <c r="BF22" s="52">
        <v>2020</v>
      </c>
      <c r="BG22" s="52">
        <v>2022</v>
      </c>
      <c r="BH22" s="52">
        <v>2019</v>
      </c>
      <c r="BI22" s="52">
        <v>2020</v>
      </c>
      <c r="BJ22" s="52">
        <v>2020</v>
      </c>
      <c r="BK22" s="52">
        <v>2020</v>
      </c>
    </row>
    <row r="23" spans="1:63" ht="15.75">
      <c r="A23" s="331" t="s">
        <v>238</v>
      </c>
      <c r="B23" s="332" t="s">
        <v>66</v>
      </c>
      <c r="C23" s="51">
        <v>2020</v>
      </c>
      <c r="D23" s="51">
        <v>2020</v>
      </c>
      <c r="E23" s="51">
        <v>2020</v>
      </c>
      <c r="F23" s="51">
        <v>2020</v>
      </c>
      <c r="G23" s="51">
        <v>2020</v>
      </c>
      <c r="H23" s="51">
        <v>2020</v>
      </c>
      <c r="I23" s="61">
        <v>2021</v>
      </c>
      <c r="J23" s="52">
        <v>2021</v>
      </c>
      <c r="K23" s="52">
        <v>2021</v>
      </c>
      <c r="L23" s="61">
        <v>2021</v>
      </c>
      <c r="M23" s="52">
        <v>2021</v>
      </c>
      <c r="N23" s="52">
        <v>2021</v>
      </c>
      <c r="O23" s="52">
        <v>2019</v>
      </c>
      <c r="P23" s="52">
        <v>2018</v>
      </c>
      <c r="Q23" s="52">
        <v>2020</v>
      </c>
      <c r="R23" s="52">
        <v>2020</v>
      </c>
      <c r="S23" s="52">
        <v>2020</v>
      </c>
      <c r="T23" s="52">
        <v>2009</v>
      </c>
      <c r="U23" s="52">
        <v>2009</v>
      </c>
      <c r="V23" s="52">
        <v>2020</v>
      </c>
      <c r="W23" s="52">
        <v>2020</v>
      </c>
      <c r="X23" s="52">
        <v>2020</v>
      </c>
      <c r="Y23" s="52">
        <v>2020</v>
      </c>
      <c r="Z23" s="52">
        <v>2020</v>
      </c>
      <c r="AA23" s="52">
        <v>2022</v>
      </c>
      <c r="AB23" s="52">
        <v>2019</v>
      </c>
      <c r="AC23" s="52">
        <v>2020</v>
      </c>
      <c r="AD23" s="52">
        <v>2020</v>
      </c>
      <c r="AE23" s="52">
        <v>2021</v>
      </c>
      <c r="AF23" s="76" t="s">
        <v>154</v>
      </c>
      <c r="AG23" s="52">
        <v>2021</v>
      </c>
      <c r="AH23" s="63">
        <v>2021</v>
      </c>
      <c r="AI23" s="52">
        <v>2021</v>
      </c>
      <c r="AJ23" s="52">
        <v>2020</v>
      </c>
      <c r="AK23" s="52">
        <v>2020</v>
      </c>
      <c r="AL23" s="76" t="s">
        <v>154</v>
      </c>
      <c r="AM23" s="59">
        <v>2021</v>
      </c>
      <c r="AN23" s="59">
        <v>2021</v>
      </c>
      <c r="AO23" s="52">
        <v>2020</v>
      </c>
      <c r="AP23" s="52">
        <v>2021</v>
      </c>
      <c r="AQ23" s="52">
        <v>2021</v>
      </c>
      <c r="AR23" s="52">
        <v>2021</v>
      </c>
      <c r="AS23" s="52">
        <v>2021</v>
      </c>
      <c r="AT23" s="52">
        <v>2020</v>
      </c>
      <c r="AU23" s="52">
        <v>2019</v>
      </c>
      <c r="AV23" s="52">
        <v>2021</v>
      </c>
      <c r="AW23" s="52">
        <v>2021</v>
      </c>
      <c r="AX23" s="52">
        <v>2021</v>
      </c>
      <c r="AY23" s="52">
        <v>2019</v>
      </c>
      <c r="AZ23" s="52">
        <v>2019</v>
      </c>
      <c r="BA23" s="52">
        <v>2019</v>
      </c>
      <c r="BB23" s="52">
        <v>2019</v>
      </c>
      <c r="BC23" s="52">
        <v>2019</v>
      </c>
      <c r="BD23" s="52">
        <v>2021</v>
      </c>
      <c r="BE23" s="52">
        <v>2018</v>
      </c>
      <c r="BF23" s="52">
        <v>2020</v>
      </c>
      <c r="BG23" s="52">
        <v>2022</v>
      </c>
      <c r="BH23" s="52">
        <v>2019</v>
      </c>
      <c r="BI23" s="52">
        <v>2020</v>
      </c>
      <c r="BJ23" s="52">
        <v>2020</v>
      </c>
      <c r="BK23" s="52">
        <v>2020</v>
      </c>
    </row>
    <row r="24" spans="1:63" ht="15.75">
      <c r="A24" s="331" t="s">
        <v>239</v>
      </c>
      <c r="B24" s="332" t="s">
        <v>67</v>
      </c>
      <c r="C24" s="51">
        <v>2020</v>
      </c>
      <c r="D24" s="51">
        <v>2020</v>
      </c>
      <c r="E24" s="51">
        <v>2020</v>
      </c>
      <c r="F24" s="51">
        <v>2020</v>
      </c>
      <c r="G24" s="51">
        <v>2020</v>
      </c>
      <c r="H24" s="51">
        <v>2020</v>
      </c>
      <c r="I24" s="61">
        <v>2021</v>
      </c>
      <c r="J24" s="52">
        <v>2021</v>
      </c>
      <c r="K24" s="52">
        <v>2021</v>
      </c>
      <c r="L24" s="61">
        <v>2021</v>
      </c>
      <c r="M24" s="52">
        <v>2021</v>
      </c>
      <c r="N24" s="52">
        <v>2021</v>
      </c>
      <c r="O24" s="52">
        <v>2019</v>
      </c>
      <c r="P24" s="52">
        <v>2018</v>
      </c>
      <c r="Q24" s="52">
        <v>2020</v>
      </c>
      <c r="R24" s="52">
        <v>2020</v>
      </c>
      <c r="S24" s="52">
        <v>2020</v>
      </c>
      <c r="T24" s="52">
        <v>2009</v>
      </c>
      <c r="U24" s="52">
        <v>2009</v>
      </c>
      <c r="V24" s="52">
        <v>2020</v>
      </c>
      <c r="W24" s="52">
        <v>2020</v>
      </c>
      <c r="X24" s="52">
        <v>2020</v>
      </c>
      <c r="Y24" s="52">
        <v>2020</v>
      </c>
      <c r="Z24" s="52">
        <v>2020</v>
      </c>
      <c r="AA24" s="52">
        <v>2022</v>
      </c>
      <c r="AB24" s="52">
        <v>2019</v>
      </c>
      <c r="AC24" s="52">
        <v>2020</v>
      </c>
      <c r="AD24" s="52">
        <v>2020</v>
      </c>
      <c r="AE24" s="52">
        <v>2021</v>
      </c>
      <c r="AF24" s="76" t="s">
        <v>154</v>
      </c>
      <c r="AG24" s="52">
        <v>2021</v>
      </c>
      <c r="AH24" s="63">
        <v>2021</v>
      </c>
      <c r="AI24" s="52">
        <v>2021</v>
      </c>
      <c r="AJ24" s="52">
        <v>2020</v>
      </c>
      <c r="AK24" s="52">
        <v>2020</v>
      </c>
      <c r="AL24" s="76" t="s">
        <v>154</v>
      </c>
      <c r="AM24" s="59">
        <v>2021</v>
      </c>
      <c r="AN24" s="59">
        <v>2021</v>
      </c>
      <c r="AO24" s="52">
        <v>2020</v>
      </c>
      <c r="AP24" s="52">
        <v>2021</v>
      </c>
      <c r="AQ24" s="52">
        <v>2021</v>
      </c>
      <c r="AR24" s="52">
        <v>2021</v>
      </c>
      <c r="AS24" s="52">
        <v>2021</v>
      </c>
      <c r="AT24" s="52">
        <v>2020</v>
      </c>
      <c r="AU24" s="52">
        <v>2019</v>
      </c>
      <c r="AV24" s="52">
        <v>2021</v>
      </c>
      <c r="AW24" s="52">
        <v>2021</v>
      </c>
      <c r="AX24" s="52">
        <v>2021</v>
      </c>
      <c r="AY24" s="52">
        <v>2019</v>
      </c>
      <c r="AZ24" s="52">
        <v>2019</v>
      </c>
      <c r="BA24" s="52">
        <v>2019</v>
      </c>
      <c r="BB24" s="52">
        <v>2019</v>
      </c>
      <c r="BC24" s="52">
        <v>2019</v>
      </c>
      <c r="BD24" s="52">
        <v>2021</v>
      </c>
      <c r="BE24" s="52">
        <v>2018</v>
      </c>
      <c r="BF24" s="52">
        <v>2020</v>
      </c>
      <c r="BG24" s="52">
        <v>2022</v>
      </c>
      <c r="BH24" s="52">
        <v>2019</v>
      </c>
      <c r="BI24" s="52">
        <v>2020</v>
      </c>
      <c r="BJ24" s="52">
        <v>2020</v>
      </c>
      <c r="BK24" s="52">
        <v>2020</v>
      </c>
    </row>
    <row r="25" spans="1:63" ht="15.75">
      <c r="A25" s="331" t="s">
        <v>240</v>
      </c>
      <c r="B25" s="332" t="s">
        <v>68</v>
      </c>
      <c r="C25" s="51">
        <v>2020</v>
      </c>
      <c r="D25" s="51">
        <v>2020</v>
      </c>
      <c r="E25" s="51">
        <v>2020</v>
      </c>
      <c r="F25" s="51">
        <v>2020</v>
      </c>
      <c r="G25" s="51">
        <v>2020</v>
      </c>
      <c r="H25" s="51">
        <v>2020</v>
      </c>
      <c r="I25" s="61">
        <v>2021</v>
      </c>
      <c r="J25" s="52">
        <v>2021</v>
      </c>
      <c r="K25" s="52">
        <v>2021</v>
      </c>
      <c r="L25" s="61">
        <v>2021</v>
      </c>
      <c r="M25" s="52">
        <v>2021</v>
      </c>
      <c r="N25" s="52">
        <v>2021</v>
      </c>
      <c r="O25" s="52">
        <v>2019</v>
      </c>
      <c r="P25" s="52">
        <v>2018</v>
      </c>
      <c r="Q25" s="52">
        <v>2020</v>
      </c>
      <c r="R25" s="52">
        <v>2020</v>
      </c>
      <c r="S25" s="52">
        <v>2020</v>
      </c>
      <c r="T25" s="52">
        <v>2009</v>
      </c>
      <c r="U25" s="52">
        <v>2009</v>
      </c>
      <c r="V25" s="52">
        <v>2020</v>
      </c>
      <c r="W25" s="52">
        <v>2020</v>
      </c>
      <c r="X25" s="52">
        <v>2020</v>
      </c>
      <c r="Y25" s="52">
        <v>2020</v>
      </c>
      <c r="Z25" s="52">
        <v>2020</v>
      </c>
      <c r="AA25" s="52">
        <v>2022</v>
      </c>
      <c r="AB25" s="52">
        <v>2019</v>
      </c>
      <c r="AC25" s="52">
        <v>2020</v>
      </c>
      <c r="AD25" s="52">
        <v>2020</v>
      </c>
      <c r="AE25" s="52">
        <v>2021</v>
      </c>
      <c r="AF25" s="76" t="s">
        <v>154</v>
      </c>
      <c r="AG25" s="52">
        <v>2021</v>
      </c>
      <c r="AH25" s="63">
        <v>2021</v>
      </c>
      <c r="AI25" s="52">
        <v>2021</v>
      </c>
      <c r="AJ25" s="52">
        <v>2020</v>
      </c>
      <c r="AK25" s="52">
        <v>2020</v>
      </c>
      <c r="AL25" s="76" t="s">
        <v>154</v>
      </c>
      <c r="AM25" s="59">
        <v>2021</v>
      </c>
      <c r="AN25" s="59">
        <v>2021</v>
      </c>
      <c r="AO25" s="52">
        <v>2020</v>
      </c>
      <c r="AP25" s="52">
        <v>2021</v>
      </c>
      <c r="AQ25" s="52">
        <v>2021</v>
      </c>
      <c r="AR25" s="52">
        <v>2021</v>
      </c>
      <c r="AS25" s="52">
        <v>2021</v>
      </c>
      <c r="AT25" s="52">
        <v>2020</v>
      </c>
      <c r="AU25" s="52">
        <v>2019</v>
      </c>
      <c r="AV25" s="52">
        <v>2021</v>
      </c>
      <c r="AW25" s="52">
        <v>2021</v>
      </c>
      <c r="AX25" s="52">
        <v>2021</v>
      </c>
      <c r="AY25" s="52">
        <v>2019</v>
      </c>
      <c r="AZ25" s="52">
        <v>2019</v>
      </c>
      <c r="BA25" s="52">
        <v>2019</v>
      </c>
      <c r="BB25" s="52">
        <v>2019</v>
      </c>
      <c r="BC25" s="52">
        <v>2019</v>
      </c>
      <c r="BD25" s="52">
        <v>2021</v>
      </c>
      <c r="BE25" s="52">
        <v>2018</v>
      </c>
      <c r="BF25" s="52">
        <v>2020</v>
      </c>
      <c r="BG25" s="52">
        <v>2022</v>
      </c>
      <c r="BH25" s="52">
        <v>2019</v>
      </c>
      <c r="BI25" s="52">
        <v>2020</v>
      </c>
      <c r="BJ25" s="52">
        <v>2020</v>
      </c>
      <c r="BK25" s="52">
        <v>2020</v>
      </c>
    </row>
    <row r="26" spans="1:63" ht="15.75">
      <c r="A26" s="331" t="s">
        <v>241</v>
      </c>
      <c r="B26" s="332" t="s">
        <v>69</v>
      </c>
      <c r="C26" s="51">
        <v>2020</v>
      </c>
      <c r="D26" s="51">
        <v>2020</v>
      </c>
      <c r="E26" s="51">
        <v>2020</v>
      </c>
      <c r="F26" s="51">
        <v>2020</v>
      </c>
      <c r="G26" s="51">
        <v>2020</v>
      </c>
      <c r="H26" s="51">
        <v>2020</v>
      </c>
      <c r="I26" s="61">
        <v>2021</v>
      </c>
      <c r="J26" s="52">
        <v>2021</v>
      </c>
      <c r="K26" s="52">
        <v>2021</v>
      </c>
      <c r="L26" s="61">
        <v>2021</v>
      </c>
      <c r="M26" s="52">
        <v>2021</v>
      </c>
      <c r="N26" s="52">
        <v>2021</v>
      </c>
      <c r="O26" s="52">
        <v>2019</v>
      </c>
      <c r="P26" s="52">
        <v>2018</v>
      </c>
      <c r="Q26" s="52">
        <v>2020</v>
      </c>
      <c r="R26" s="52">
        <v>2020</v>
      </c>
      <c r="S26" s="52">
        <v>2020</v>
      </c>
      <c r="T26" s="52">
        <v>2009</v>
      </c>
      <c r="U26" s="52">
        <v>2009</v>
      </c>
      <c r="V26" s="52">
        <v>2020</v>
      </c>
      <c r="W26" s="52">
        <v>2020</v>
      </c>
      <c r="X26" s="52">
        <v>2020</v>
      </c>
      <c r="Y26" s="52">
        <v>2020</v>
      </c>
      <c r="Z26" s="52">
        <v>2020</v>
      </c>
      <c r="AA26" s="52">
        <v>2022</v>
      </c>
      <c r="AB26" s="52">
        <v>2019</v>
      </c>
      <c r="AC26" s="52">
        <v>2020</v>
      </c>
      <c r="AD26" s="52">
        <v>2020</v>
      </c>
      <c r="AE26" s="52">
        <v>2021</v>
      </c>
      <c r="AF26" s="76" t="s">
        <v>154</v>
      </c>
      <c r="AG26" s="52">
        <v>2021</v>
      </c>
      <c r="AH26" s="63">
        <v>2021</v>
      </c>
      <c r="AI26" s="52">
        <v>2021</v>
      </c>
      <c r="AJ26" s="52">
        <v>2020</v>
      </c>
      <c r="AK26" s="52">
        <v>2020</v>
      </c>
      <c r="AL26" s="76" t="s">
        <v>154</v>
      </c>
      <c r="AM26" s="59">
        <v>2021</v>
      </c>
      <c r="AN26" s="59">
        <v>2021</v>
      </c>
      <c r="AO26" s="52">
        <v>2020</v>
      </c>
      <c r="AP26" s="52">
        <v>2021</v>
      </c>
      <c r="AQ26" s="52">
        <v>2021</v>
      </c>
      <c r="AR26" s="52">
        <v>2021</v>
      </c>
      <c r="AS26" s="52">
        <v>2021</v>
      </c>
      <c r="AT26" s="52">
        <v>2020</v>
      </c>
      <c r="AU26" s="52">
        <v>2019</v>
      </c>
      <c r="AV26" s="52">
        <v>2021</v>
      </c>
      <c r="AW26" s="52">
        <v>2021</v>
      </c>
      <c r="AX26" s="52">
        <v>2021</v>
      </c>
      <c r="AY26" s="52">
        <v>2019</v>
      </c>
      <c r="AZ26" s="52">
        <v>2019</v>
      </c>
      <c r="BA26" s="52">
        <v>2019</v>
      </c>
      <c r="BB26" s="52">
        <v>2019</v>
      </c>
      <c r="BC26" s="52">
        <v>2019</v>
      </c>
      <c r="BD26" s="52">
        <v>2021</v>
      </c>
      <c r="BE26" s="52">
        <v>2018</v>
      </c>
      <c r="BF26" s="52">
        <v>2020</v>
      </c>
      <c r="BG26" s="52">
        <v>2022</v>
      </c>
      <c r="BH26" s="52">
        <v>2019</v>
      </c>
      <c r="BI26" s="52">
        <v>2020</v>
      </c>
      <c r="BJ26" s="52">
        <v>2020</v>
      </c>
      <c r="BK26" s="52">
        <v>2020</v>
      </c>
    </row>
    <row r="27" spans="1:63" ht="15.75">
      <c r="A27" s="331" t="s">
        <v>242</v>
      </c>
      <c r="B27" s="332" t="s">
        <v>70</v>
      </c>
      <c r="C27" s="51">
        <v>2020</v>
      </c>
      <c r="D27" s="51">
        <v>2020</v>
      </c>
      <c r="E27" s="51">
        <v>2020</v>
      </c>
      <c r="F27" s="51">
        <v>2020</v>
      </c>
      <c r="G27" s="51">
        <v>2020</v>
      </c>
      <c r="H27" s="51">
        <v>2020</v>
      </c>
      <c r="I27" s="61">
        <v>2021</v>
      </c>
      <c r="J27" s="52">
        <v>2021</v>
      </c>
      <c r="K27" s="52">
        <v>2021</v>
      </c>
      <c r="L27" s="61">
        <v>2021</v>
      </c>
      <c r="M27" s="52">
        <v>2021</v>
      </c>
      <c r="N27" s="52">
        <v>2021</v>
      </c>
      <c r="O27" s="52">
        <v>2019</v>
      </c>
      <c r="P27" s="52">
        <v>2018</v>
      </c>
      <c r="Q27" s="52">
        <v>2020</v>
      </c>
      <c r="R27" s="52">
        <v>2020</v>
      </c>
      <c r="S27" s="52">
        <v>2020</v>
      </c>
      <c r="T27" s="52">
        <v>2009</v>
      </c>
      <c r="U27" s="52">
        <v>2009</v>
      </c>
      <c r="V27" s="52">
        <v>2020</v>
      </c>
      <c r="W27" s="52">
        <v>2020</v>
      </c>
      <c r="X27" s="52">
        <v>2020</v>
      </c>
      <c r="Y27" s="52">
        <v>2020</v>
      </c>
      <c r="Z27" s="52">
        <v>2020</v>
      </c>
      <c r="AA27" s="52">
        <v>2022</v>
      </c>
      <c r="AB27" s="52">
        <v>2019</v>
      </c>
      <c r="AC27" s="52">
        <v>2020</v>
      </c>
      <c r="AD27" s="52">
        <v>2020</v>
      </c>
      <c r="AE27" s="52">
        <v>2021</v>
      </c>
      <c r="AF27" s="76" t="s">
        <v>154</v>
      </c>
      <c r="AG27" s="52">
        <v>2021</v>
      </c>
      <c r="AH27" s="63">
        <v>2021</v>
      </c>
      <c r="AI27" s="52">
        <v>2021</v>
      </c>
      <c r="AJ27" s="52">
        <v>2020</v>
      </c>
      <c r="AK27" s="52">
        <v>2020</v>
      </c>
      <c r="AL27" s="76" t="s">
        <v>154</v>
      </c>
      <c r="AM27" s="59">
        <v>2021</v>
      </c>
      <c r="AN27" s="59">
        <v>2021</v>
      </c>
      <c r="AO27" s="52">
        <v>2020</v>
      </c>
      <c r="AP27" s="52">
        <v>2021</v>
      </c>
      <c r="AQ27" s="52">
        <v>2021</v>
      </c>
      <c r="AR27" s="52">
        <v>2021</v>
      </c>
      <c r="AS27" s="52">
        <v>2021</v>
      </c>
      <c r="AT27" s="52">
        <v>2020</v>
      </c>
      <c r="AU27" s="52">
        <v>2019</v>
      </c>
      <c r="AV27" s="52">
        <v>2021</v>
      </c>
      <c r="AW27" s="52">
        <v>2021</v>
      </c>
      <c r="AX27" s="52">
        <v>2021</v>
      </c>
      <c r="AY27" s="52">
        <v>2019</v>
      </c>
      <c r="AZ27" s="52">
        <v>2019</v>
      </c>
      <c r="BA27" s="52">
        <v>2019</v>
      </c>
      <c r="BB27" s="52">
        <v>2019</v>
      </c>
      <c r="BC27" s="52">
        <v>2019</v>
      </c>
      <c r="BD27" s="52">
        <v>2021</v>
      </c>
      <c r="BE27" s="52">
        <v>2018</v>
      </c>
      <c r="BF27" s="52">
        <v>2020</v>
      </c>
      <c r="BG27" s="52">
        <v>2022</v>
      </c>
      <c r="BH27" s="52">
        <v>2019</v>
      </c>
      <c r="BI27" s="52">
        <v>2020</v>
      </c>
      <c r="BJ27" s="52">
        <v>2020</v>
      </c>
      <c r="BK27" s="52">
        <v>2020</v>
      </c>
    </row>
    <row r="28" spans="1:63" ht="15.75">
      <c r="A28" s="331" t="s">
        <v>243</v>
      </c>
      <c r="B28" s="332" t="s">
        <v>71</v>
      </c>
      <c r="C28" s="51">
        <v>2020</v>
      </c>
      <c r="D28" s="51">
        <v>2020</v>
      </c>
      <c r="E28" s="51">
        <v>2020</v>
      </c>
      <c r="F28" s="51">
        <v>2020</v>
      </c>
      <c r="G28" s="51">
        <v>2020</v>
      </c>
      <c r="H28" s="51">
        <v>2020</v>
      </c>
      <c r="I28" s="61">
        <v>2021</v>
      </c>
      <c r="J28" s="52">
        <v>2021</v>
      </c>
      <c r="K28" s="52">
        <v>2021</v>
      </c>
      <c r="L28" s="61">
        <v>2021</v>
      </c>
      <c r="M28" s="52">
        <v>2021</v>
      </c>
      <c r="N28" s="52">
        <v>2021</v>
      </c>
      <c r="O28" s="52">
        <v>2019</v>
      </c>
      <c r="P28" s="52">
        <v>2018</v>
      </c>
      <c r="Q28" s="52">
        <v>2020</v>
      </c>
      <c r="R28" s="52">
        <v>2020</v>
      </c>
      <c r="S28" s="52">
        <v>2020</v>
      </c>
      <c r="T28" s="52">
        <v>2009</v>
      </c>
      <c r="U28" s="52">
        <v>2009</v>
      </c>
      <c r="V28" s="52">
        <v>2020</v>
      </c>
      <c r="W28" s="52">
        <v>2020</v>
      </c>
      <c r="X28" s="52">
        <v>2020</v>
      </c>
      <c r="Y28" s="52">
        <v>2020</v>
      </c>
      <c r="Z28" s="52">
        <v>2020</v>
      </c>
      <c r="AA28" s="52">
        <v>2022</v>
      </c>
      <c r="AB28" s="52">
        <v>2019</v>
      </c>
      <c r="AC28" s="52">
        <v>2020</v>
      </c>
      <c r="AD28" s="52">
        <v>2020</v>
      </c>
      <c r="AE28" s="52">
        <v>2021</v>
      </c>
      <c r="AF28" s="76" t="s">
        <v>154</v>
      </c>
      <c r="AG28" s="52">
        <v>2021</v>
      </c>
      <c r="AH28" s="63">
        <v>2021</v>
      </c>
      <c r="AI28" s="52">
        <v>2021</v>
      </c>
      <c r="AJ28" s="52">
        <v>2020</v>
      </c>
      <c r="AK28" s="52">
        <v>2020</v>
      </c>
      <c r="AL28" s="76" t="s">
        <v>154</v>
      </c>
      <c r="AM28" s="59">
        <v>2021</v>
      </c>
      <c r="AN28" s="59">
        <v>2021</v>
      </c>
      <c r="AO28" s="52">
        <v>2020</v>
      </c>
      <c r="AP28" s="52">
        <v>2021</v>
      </c>
      <c r="AQ28" s="52">
        <v>2021</v>
      </c>
      <c r="AR28" s="52">
        <v>2021</v>
      </c>
      <c r="AS28" s="52">
        <v>2021</v>
      </c>
      <c r="AT28" s="52">
        <v>2020</v>
      </c>
      <c r="AU28" s="52">
        <v>2019</v>
      </c>
      <c r="AV28" s="52">
        <v>2021</v>
      </c>
      <c r="AW28" s="52">
        <v>2021</v>
      </c>
      <c r="AX28" s="52">
        <v>2021</v>
      </c>
      <c r="AY28" s="52">
        <v>2019</v>
      </c>
      <c r="AZ28" s="52">
        <v>2019</v>
      </c>
      <c r="BA28" s="52">
        <v>2019</v>
      </c>
      <c r="BB28" s="52">
        <v>2019</v>
      </c>
      <c r="BC28" s="52">
        <v>2019</v>
      </c>
      <c r="BD28" s="52">
        <v>2021</v>
      </c>
      <c r="BE28" s="52">
        <v>2018</v>
      </c>
      <c r="BF28" s="52">
        <v>2020</v>
      </c>
      <c r="BG28" s="52">
        <v>2022</v>
      </c>
      <c r="BH28" s="52">
        <v>2019</v>
      </c>
      <c r="BI28" s="52">
        <v>2020</v>
      </c>
      <c r="BJ28" s="52">
        <v>2020</v>
      </c>
      <c r="BK28" s="52">
        <v>2020</v>
      </c>
    </row>
    <row r="29" spans="1:63" ht="15.75">
      <c r="A29" s="331" t="s">
        <v>244</v>
      </c>
      <c r="B29" s="332" t="s">
        <v>72</v>
      </c>
      <c r="C29" s="164">
        <v>2020</v>
      </c>
      <c r="D29" s="164">
        <v>2020</v>
      </c>
      <c r="E29" s="164">
        <v>2020</v>
      </c>
      <c r="F29" s="164">
        <v>2020</v>
      </c>
      <c r="G29" s="164">
        <v>2020</v>
      </c>
      <c r="H29" s="164">
        <v>2020</v>
      </c>
      <c r="I29" s="109">
        <v>2021</v>
      </c>
      <c r="J29" s="165">
        <v>2021</v>
      </c>
      <c r="K29" s="165">
        <v>2021</v>
      </c>
      <c r="L29" s="109">
        <v>2021</v>
      </c>
      <c r="M29" s="165">
        <v>2021</v>
      </c>
      <c r="N29" s="165">
        <v>2021</v>
      </c>
      <c r="O29" s="165">
        <v>2019</v>
      </c>
      <c r="P29" s="165">
        <v>2018</v>
      </c>
      <c r="Q29" s="165">
        <v>2020</v>
      </c>
      <c r="R29" s="165">
        <v>2020</v>
      </c>
      <c r="S29" s="165">
        <v>2020</v>
      </c>
      <c r="T29" s="165">
        <v>2009</v>
      </c>
      <c r="U29" s="165">
        <v>2009</v>
      </c>
      <c r="V29" s="165">
        <v>2020</v>
      </c>
      <c r="W29" s="165">
        <v>2020</v>
      </c>
      <c r="X29" s="165">
        <v>2020</v>
      </c>
      <c r="Y29" s="165">
        <v>2020</v>
      </c>
      <c r="Z29" s="165">
        <v>2020</v>
      </c>
      <c r="AA29" s="165">
        <v>2022</v>
      </c>
      <c r="AB29" s="165">
        <v>2019</v>
      </c>
      <c r="AC29" s="165">
        <v>2020</v>
      </c>
      <c r="AD29" s="165">
        <v>2020</v>
      </c>
      <c r="AE29" s="165">
        <v>2021</v>
      </c>
      <c r="AF29" s="166" t="s">
        <v>154</v>
      </c>
      <c r="AG29" s="165">
        <v>2021</v>
      </c>
      <c r="AH29" s="167">
        <v>2021</v>
      </c>
      <c r="AI29" s="165">
        <v>2021</v>
      </c>
      <c r="AJ29" s="165">
        <v>2020</v>
      </c>
      <c r="AK29" s="165">
        <v>2020</v>
      </c>
      <c r="AL29" s="166" t="s">
        <v>154</v>
      </c>
      <c r="AM29" s="168">
        <v>2021</v>
      </c>
      <c r="AN29" s="168">
        <v>2021</v>
      </c>
      <c r="AO29" s="165">
        <v>2020</v>
      </c>
      <c r="AP29" s="165">
        <v>2021</v>
      </c>
      <c r="AQ29" s="165">
        <v>2021</v>
      </c>
      <c r="AR29" s="165">
        <v>2021</v>
      </c>
      <c r="AS29" s="165">
        <v>2021</v>
      </c>
      <c r="AT29" s="165">
        <v>2020</v>
      </c>
      <c r="AU29" s="165">
        <v>2019</v>
      </c>
      <c r="AV29" s="165">
        <v>2021</v>
      </c>
      <c r="AW29" s="165">
        <v>2021</v>
      </c>
      <c r="AX29" s="165">
        <v>2021</v>
      </c>
      <c r="AY29" s="165">
        <v>2019</v>
      </c>
      <c r="AZ29" s="165">
        <v>2019</v>
      </c>
      <c r="BA29" s="165">
        <v>2019</v>
      </c>
      <c r="BB29" s="165">
        <v>2019</v>
      </c>
      <c r="BC29" s="165">
        <v>2019</v>
      </c>
      <c r="BD29" s="165">
        <v>2021</v>
      </c>
      <c r="BE29" s="165">
        <v>2018</v>
      </c>
      <c r="BF29" s="165">
        <v>2020</v>
      </c>
      <c r="BG29" s="165">
        <v>2022</v>
      </c>
      <c r="BH29" s="165">
        <v>2019</v>
      </c>
      <c r="BI29" s="165">
        <v>2020</v>
      </c>
      <c r="BJ29" s="165">
        <v>2020</v>
      </c>
      <c r="BK29" s="165">
        <v>2020</v>
      </c>
    </row>
    <row r="30" spans="1:63" ht="15.75">
      <c r="A30" s="339" t="s">
        <v>246</v>
      </c>
      <c r="B30" s="340" t="s">
        <v>89</v>
      </c>
      <c r="C30" s="51">
        <v>2020</v>
      </c>
      <c r="D30" s="51">
        <v>2020</v>
      </c>
      <c r="E30" s="51">
        <v>2020</v>
      </c>
      <c r="F30" s="51">
        <v>2020</v>
      </c>
      <c r="G30" s="51">
        <v>2020</v>
      </c>
      <c r="H30" s="51">
        <v>2020</v>
      </c>
      <c r="I30" s="61">
        <v>2021</v>
      </c>
      <c r="J30" s="52">
        <v>2021</v>
      </c>
      <c r="K30" s="52">
        <v>2021</v>
      </c>
      <c r="L30" s="61">
        <v>2021</v>
      </c>
      <c r="M30" s="52">
        <v>2021</v>
      </c>
      <c r="N30" s="52">
        <v>2021</v>
      </c>
      <c r="O30" s="52">
        <v>2019</v>
      </c>
      <c r="P30" s="52">
        <v>2017</v>
      </c>
      <c r="Q30" s="52">
        <v>2020</v>
      </c>
      <c r="R30" s="52">
        <v>2019</v>
      </c>
      <c r="S30" s="52">
        <v>2020</v>
      </c>
      <c r="T30" s="52">
        <v>2017</v>
      </c>
      <c r="U30" s="52">
        <v>2017</v>
      </c>
      <c r="V30" s="52">
        <v>2020</v>
      </c>
      <c r="W30" s="52">
        <v>2020</v>
      </c>
      <c r="X30" s="52">
        <v>2016</v>
      </c>
      <c r="Y30" s="52">
        <v>2016</v>
      </c>
      <c r="Z30" s="52">
        <v>2017</v>
      </c>
      <c r="AA30" s="52">
        <v>2022</v>
      </c>
      <c r="AB30" s="52">
        <v>2019</v>
      </c>
      <c r="AC30" s="52">
        <v>2020</v>
      </c>
      <c r="AD30" s="52">
        <v>2020</v>
      </c>
      <c r="AE30" s="52">
        <v>2021</v>
      </c>
      <c r="AF30" s="76" t="s">
        <v>154</v>
      </c>
      <c r="AG30" s="52">
        <v>2021</v>
      </c>
      <c r="AH30" s="63">
        <v>2020</v>
      </c>
      <c r="AI30" s="52">
        <v>2020</v>
      </c>
      <c r="AJ30" s="52">
        <v>2020</v>
      </c>
      <c r="AK30" s="52">
        <v>2019</v>
      </c>
      <c r="AL30" s="76">
        <v>2021</v>
      </c>
      <c r="AM30" s="59">
        <v>2021</v>
      </c>
      <c r="AN30" s="59">
        <v>2021</v>
      </c>
      <c r="AO30" s="52">
        <v>2020</v>
      </c>
      <c r="AP30" s="52">
        <v>2021</v>
      </c>
      <c r="AQ30" s="52">
        <v>2021</v>
      </c>
      <c r="AR30" s="52">
        <v>2021</v>
      </c>
      <c r="AS30" s="52">
        <v>2021</v>
      </c>
      <c r="AT30" s="52">
        <v>2021</v>
      </c>
      <c r="AU30" s="52">
        <v>2019</v>
      </c>
      <c r="AV30" s="52">
        <v>2020</v>
      </c>
      <c r="AW30" s="52">
        <v>2021</v>
      </c>
      <c r="AX30" s="52">
        <v>2021</v>
      </c>
      <c r="AY30" s="52">
        <v>2020</v>
      </c>
      <c r="AZ30" s="52">
        <v>2020</v>
      </c>
      <c r="BA30" s="52">
        <v>2019</v>
      </c>
      <c r="BB30" s="52">
        <v>2019</v>
      </c>
      <c r="BC30" s="52">
        <v>2019</v>
      </c>
      <c r="BD30" s="52">
        <v>2020</v>
      </c>
      <c r="BE30" s="52">
        <v>2020</v>
      </c>
      <c r="BF30" s="59">
        <v>2020</v>
      </c>
      <c r="BG30" s="52">
        <v>2022</v>
      </c>
      <c r="BH30" s="52">
        <v>2019</v>
      </c>
      <c r="BI30" s="52">
        <v>2020</v>
      </c>
      <c r="BJ30" s="52">
        <v>2020</v>
      </c>
      <c r="BK30" s="52">
        <v>2020</v>
      </c>
    </row>
    <row r="31" spans="1:63" ht="15.75">
      <c r="A31" s="330" t="s">
        <v>247</v>
      </c>
      <c r="B31" s="328" t="s">
        <v>90</v>
      </c>
      <c r="C31" s="51">
        <v>2020</v>
      </c>
      <c r="D31" s="51">
        <v>2020</v>
      </c>
      <c r="E31" s="51">
        <v>2020</v>
      </c>
      <c r="F31" s="51">
        <v>2020</v>
      </c>
      <c r="G31" s="51">
        <v>2020</v>
      </c>
      <c r="H31" s="51">
        <v>2020</v>
      </c>
      <c r="I31" s="61">
        <v>2021</v>
      </c>
      <c r="J31" s="52">
        <v>2021</v>
      </c>
      <c r="K31" s="52">
        <v>2021</v>
      </c>
      <c r="L31" s="61">
        <v>2021</v>
      </c>
      <c r="M31" s="52">
        <v>2021</v>
      </c>
      <c r="N31" s="52">
        <v>2021</v>
      </c>
      <c r="O31" s="52">
        <v>2019</v>
      </c>
      <c r="P31" s="52">
        <v>2017</v>
      </c>
      <c r="Q31" s="52">
        <v>2020</v>
      </c>
      <c r="R31" s="52">
        <v>2019</v>
      </c>
      <c r="S31" s="52">
        <v>2020</v>
      </c>
      <c r="T31" s="52">
        <v>2017</v>
      </c>
      <c r="U31" s="52">
        <v>2017</v>
      </c>
      <c r="V31" s="52">
        <v>2020</v>
      </c>
      <c r="W31" s="52">
        <v>2020</v>
      </c>
      <c r="X31" s="52">
        <v>2016</v>
      </c>
      <c r="Y31" s="52">
        <v>2016</v>
      </c>
      <c r="Z31" s="52">
        <v>2017</v>
      </c>
      <c r="AA31" s="52">
        <v>2022</v>
      </c>
      <c r="AB31" s="52">
        <v>2019</v>
      </c>
      <c r="AC31" s="52">
        <v>2020</v>
      </c>
      <c r="AD31" s="52">
        <v>2020</v>
      </c>
      <c r="AE31" s="52">
        <v>2021</v>
      </c>
      <c r="AF31" s="76" t="s">
        <v>154</v>
      </c>
      <c r="AG31" s="52">
        <v>2021</v>
      </c>
      <c r="AH31" s="63">
        <v>2020</v>
      </c>
      <c r="AI31" s="52">
        <v>2020</v>
      </c>
      <c r="AJ31" s="52">
        <v>2020</v>
      </c>
      <c r="AK31" s="52">
        <v>2019</v>
      </c>
      <c r="AL31" s="76">
        <v>2021</v>
      </c>
      <c r="AM31" s="59">
        <v>2021</v>
      </c>
      <c r="AN31" s="59">
        <v>2021</v>
      </c>
      <c r="AO31" s="52">
        <v>2020</v>
      </c>
      <c r="AP31" s="52">
        <v>2021</v>
      </c>
      <c r="AQ31" s="52">
        <v>2021</v>
      </c>
      <c r="AR31" s="52">
        <v>2021</v>
      </c>
      <c r="AS31" s="52">
        <v>2021</v>
      </c>
      <c r="AT31" s="52">
        <v>2021</v>
      </c>
      <c r="AU31" s="52">
        <v>2019</v>
      </c>
      <c r="AV31" s="52">
        <v>2020</v>
      </c>
      <c r="AW31" s="52">
        <v>2021</v>
      </c>
      <c r="AX31" s="52">
        <v>2021</v>
      </c>
      <c r="AY31" s="52">
        <v>2020</v>
      </c>
      <c r="AZ31" s="52">
        <v>2020</v>
      </c>
      <c r="BA31" s="52">
        <v>2019</v>
      </c>
      <c r="BB31" s="52">
        <v>2019</v>
      </c>
      <c r="BC31" s="52">
        <v>2019</v>
      </c>
      <c r="BD31" s="52">
        <v>2020</v>
      </c>
      <c r="BE31" s="52">
        <v>2020</v>
      </c>
      <c r="BF31" s="59">
        <v>2020</v>
      </c>
      <c r="BG31" s="52">
        <v>2022</v>
      </c>
      <c r="BH31" s="52">
        <v>2019</v>
      </c>
      <c r="BI31" s="52">
        <v>2020</v>
      </c>
      <c r="BJ31" s="52">
        <v>2020</v>
      </c>
      <c r="BK31" s="52">
        <v>2020</v>
      </c>
    </row>
    <row r="32" spans="1:63" ht="15.75">
      <c r="A32" s="330" t="s">
        <v>248</v>
      </c>
      <c r="B32" s="328" t="s">
        <v>91</v>
      </c>
      <c r="C32" s="51">
        <v>2020</v>
      </c>
      <c r="D32" s="51">
        <v>2020</v>
      </c>
      <c r="E32" s="51">
        <v>2020</v>
      </c>
      <c r="F32" s="51">
        <v>2020</v>
      </c>
      <c r="G32" s="51">
        <v>2020</v>
      </c>
      <c r="H32" s="51">
        <v>2020</v>
      </c>
      <c r="I32" s="61">
        <v>2021</v>
      </c>
      <c r="J32" s="52">
        <v>2021</v>
      </c>
      <c r="K32" s="52">
        <v>2021</v>
      </c>
      <c r="L32" s="61">
        <v>2021</v>
      </c>
      <c r="M32" s="52">
        <v>2021</v>
      </c>
      <c r="N32" s="52">
        <v>2021</v>
      </c>
      <c r="O32" s="52">
        <v>2019</v>
      </c>
      <c r="P32" s="52">
        <v>2017</v>
      </c>
      <c r="Q32" s="52">
        <v>2020</v>
      </c>
      <c r="R32" s="52">
        <v>2019</v>
      </c>
      <c r="S32" s="52">
        <v>2020</v>
      </c>
      <c r="T32" s="52">
        <v>2017</v>
      </c>
      <c r="U32" s="52">
        <v>2017</v>
      </c>
      <c r="V32" s="52">
        <v>2020</v>
      </c>
      <c r="W32" s="52">
        <v>2020</v>
      </c>
      <c r="X32" s="52">
        <v>2016</v>
      </c>
      <c r="Y32" s="52">
        <v>2016</v>
      </c>
      <c r="Z32" s="52">
        <v>2017</v>
      </c>
      <c r="AA32" s="52">
        <v>2022</v>
      </c>
      <c r="AB32" s="52">
        <v>2019</v>
      </c>
      <c r="AC32" s="52">
        <v>2020</v>
      </c>
      <c r="AD32" s="52">
        <v>2020</v>
      </c>
      <c r="AE32" s="52">
        <v>2021</v>
      </c>
      <c r="AF32" s="76" t="s">
        <v>154</v>
      </c>
      <c r="AG32" s="52">
        <v>2021</v>
      </c>
      <c r="AH32" s="63">
        <v>2020</v>
      </c>
      <c r="AI32" s="52">
        <v>2020</v>
      </c>
      <c r="AJ32" s="52">
        <v>2020</v>
      </c>
      <c r="AK32" s="52">
        <v>2019</v>
      </c>
      <c r="AL32" s="76">
        <v>2021</v>
      </c>
      <c r="AM32" s="59">
        <v>2021</v>
      </c>
      <c r="AN32" s="59">
        <v>2021</v>
      </c>
      <c r="AO32" s="52">
        <v>2020</v>
      </c>
      <c r="AP32" s="52">
        <v>2021</v>
      </c>
      <c r="AQ32" s="52">
        <v>2021</v>
      </c>
      <c r="AR32" s="52">
        <v>2021</v>
      </c>
      <c r="AS32" s="52">
        <v>2021</v>
      </c>
      <c r="AT32" s="52">
        <v>2021</v>
      </c>
      <c r="AU32" s="52">
        <v>2019</v>
      </c>
      <c r="AV32" s="52">
        <v>2020</v>
      </c>
      <c r="AW32" s="52">
        <v>2021</v>
      </c>
      <c r="AX32" s="52">
        <v>2021</v>
      </c>
      <c r="AY32" s="52">
        <v>2020</v>
      </c>
      <c r="AZ32" s="52">
        <v>2020</v>
      </c>
      <c r="BA32" s="52">
        <v>2019</v>
      </c>
      <c r="BB32" s="52">
        <v>2019</v>
      </c>
      <c r="BC32" s="52">
        <v>2019</v>
      </c>
      <c r="BD32" s="52">
        <v>2020</v>
      </c>
      <c r="BE32" s="52">
        <v>2020</v>
      </c>
      <c r="BF32" s="59">
        <v>2020</v>
      </c>
      <c r="BG32" s="52">
        <v>2022</v>
      </c>
      <c r="BH32" s="52">
        <v>2019</v>
      </c>
      <c r="BI32" s="52">
        <v>2020</v>
      </c>
      <c r="BJ32" s="52">
        <v>2020</v>
      </c>
      <c r="BK32" s="52">
        <v>2020</v>
      </c>
    </row>
    <row r="33" spans="1:63" ht="15.75">
      <c r="A33" s="330" t="s">
        <v>249</v>
      </c>
      <c r="B33" s="328" t="s">
        <v>92</v>
      </c>
      <c r="C33" s="51">
        <v>2020</v>
      </c>
      <c r="D33" s="51">
        <v>2020</v>
      </c>
      <c r="E33" s="51">
        <v>2020</v>
      </c>
      <c r="F33" s="51">
        <v>2020</v>
      </c>
      <c r="G33" s="51">
        <v>2020</v>
      </c>
      <c r="H33" s="51">
        <v>2020</v>
      </c>
      <c r="I33" s="61">
        <v>2021</v>
      </c>
      <c r="J33" s="52">
        <v>2021</v>
      </c>
      <c r="K33" s="52">
        <v>2021</v>
      </c>
      <c r="L33" s="61">
        <v>2021</v>
      </c>
      <c r="M33" s="52">
        <v>2021</v>
      </c>
      <c r="N33" s="52">
        <v>2021</v>
      </c>
      <c r="O33" s="52">
        <v>2019</v>
      </c>
      <c r="P33" s="52">
        <v>2017</v>
      </c>
      <c r="Q33" s="52">
        <v>2020</v>
      </c>
      <c r="R33" s="52">
        <v>2019</v>
      </c>
      <c r="S33" s="52">
        <v>2020</v>
      </c>
      <c r="T33" s="52">
        <v>2017</v>
      </c>
      <c r="U33" s="52">
        <v>2017</v>
      </c>
      <c r="V33" s="52">
        <v>2020</v>
      </c>
      <c r="W33" s="52">
        <v>2020</v>
      </c>
      <c r="X33" s="52">
        <v>2016</v>
      </c>
      <c r="Y33" s="52">
        <v>2016</v>
      </c>
      <c r="Z33" s="52">
        <v>2017</v>
      </c>
      <c r="AA33" s="52">
        <v>2022</v>
      </c>
      <c r="AB33" s="52">
        <v>2019</v>
      </c>
      <c r="AC33" s="52">
        <v>2020</v>
      </c>
      <c r="AD33" s="52">
        <v>2020</v>
      </c>
      <c r="AE33" s="52">
        <v>2021</v>
      </c>
      <c r="AF33" s="76" t="s">
        <v>154</v>
      </c>
      <c r="AG33" s="52">
        <v>2021</v>
      </c>
      <c r="AH33" s="63">
        <v>2020</v>
      </c>
      <c r="AI33" s="52">
        <v>2020</v>
      </c>
      <c r="AJ33" s="52">
        <v>2020</v>
      </c>
      <c r="AK33" s="52">
        <v>2019</v>
      </c>
      <c r="AL33" s="76">
        <v>2021</v>
      </c>
      <c r="AM33" s="59">
        <v>2021</v>
      </c>
      <c r="AN33" s="59">
        <v>2021</v>
      </c>
      <c r="AO33" s="52">
        <v>2020</v>
      </c>
      <c r="AP33" s="52">
        <v>2021</v>
      </c>
      <c r="AQ33" s="52">
        <v>2021</v>
      </c>
      <c r="AR33" s="52">
        <v>2021</v>
      </c>
      <c r="AS33" s="52">
        <v>2021</v>
      </c>
      <c r="AT33" s="52">
        <v>2021</v>
      </c>
      <c r="AU33" s="52">
        <v>2019</v>
      </c>
      <c r="AV33" s="52">
        <v>2020</v>
      </c>
      <c r="AW33" s="52">
        <v>2021</v>
      </c>
      <c r="AX33" s="52">
        <v>2021</v>
      </c>
      <c r="AY33" s="52">
        <v>2020</v>
      </c>
      <c r="AZ33" s="52">
        <v>2020</v>
      </c>
      <c r="BA33" s="52">
        <v>2019</v>
      </c>
      <c r="BB33" s="52">
        <v>2019</v>
      </c>
      <c r="BC33" s="52">
        <v>2019</v>
      </c>
      <c r="BD33" s="52">
        <v>2020</v>
      </c>
      <c r="BE33" s="52">
        <v>2020</v>
      </c>
      <c r="BF33" s="59">
        <v>2020</v>
      </c>
      <c r="BG33" s="52">
        <v>2022</v>
      </c>
      <c r="BH33" s="52">
        <v>2019</v>
      </c>
      <c r="BI33" s="52">
        <v>2020</v>
      </c>
      <c r="BJ33" s="52">
        <v>2020</v>
      </c>
      <c r="BK33" s="52">
        <v>2020</v>
      </c>
    </row>
    <row r="34" spans="1:63" ht="15.75">
      <c r="A34" s="342" t="s">
        <v>250</v>
      </c>
      <c r="B34" s="343" t="s">
        <v>93</v>
      </c>
      <c r="C34" s="51">
        <v>2020</v>
      </c>
      <c r="D34" s="51">
        <v>2020</v>
      </c>
      <c r="E34" s="51">
        <v>2020</v>
      </c>
      <c r="F34" s="51">
        <v>2020</v>
      </c>
      <c r="G34" s="51">
        <v>2020</v>
      </c>
      <c r="H34" s="51">
        <v>2020</v>
      </c>
      <c r="I34" s="61">
        <v>2021</v>
      </c>
      <c r="J34" s="52">
        <v>2021</v>
      </c>
      <c r="K34" s="52">
        <v>2021</v>
      </c>
      <c r="L34" s="61">
        <v>2021</v>
      </c>
      <c r="M34" s="52">
        <v>2021</v>
      </c>
      <c r="N34" s="52">
        <v>2021</v>
      </c>
      <c r="O34" s="52">
        <v>2019</v>
      </c>
      <c r="P34" s="52">
        <v>2017</v>
      </c>
      <c r="Q34" s="52">
        <v>2020</v>
      </c>
      <c r="R34" s="52">
        <v>2019</v>
      </c>
      <c r="S34" s="52">
        <v>2020</v>
      </c>
      <c r="T34" s="52">
        <v>2017</v>
      </c>
      <c r="U34" s="52">
        <v>2017</v>
      </c>
      <c r="V34" s="52">
        <v>2020</v>
      </c>
      <c r="W34" s="52">
        <v>2020</v>
      </c>
      <c r="X34" s="52">
        <v>2016</v>
      </c>
      <c r="Y34" s="52">
        <v>2016</v>
      </c>
      <c r="Z34" s="52">
        <v>2017</v>
      </c>
      <c r="AA34" s="52">
        <v>2022</v>
      </c>
      <c r="AB34" s="52">
        <v>2019</v>
      </c>
      <c r="AC34" s="52">
        <v>2020</v>
      </c>
      <c r="AD34" s="52">
        <v>2020</v>
      </c>
      <c r="AE34" s="52">
        <v>2021</v>
      </c>
      <c r="AF34" s="76" t="s">
        <v>154</v>
      </c>
      <c r="AG34" s="52">
        <v>2021</v>
      </c>
      <c r="AH34" s="63">
        <v>2020</v>
      </c>
      <c r="AI34" s="52">
        <v>2020</v>
      </c>
      <c r="AJ34" s="52">
        <v>2020</v>
      </c>
      <c r="AK34" s="52">
        <v>2019</v>
      </c>
      <c r="AL34" s="76">
        <v>2021</v>
      </c>
      <c r="AM34" s="59">
        <v>2021</v>
      </c>
      <c r="AN34" s="59">
        <v>2021</v>
      </c>
      <c r="AO34" s="52">
        <v>2020</v>
      </c>
      <c r="AP34" s="52">
        <v>2021</v>
      </c>
      <c r="AQ34" s="52">
        <v>2021</v>
      </c>
      <c r="AR34" s="52">
        <v>2021</v>
      </c>
      <c r="AS34" s="52">
        <v>2021</v>
      </c>
      <c r="AT34" s="52">
        <v>2021</v>
      </c>
      <c r="AU34" s="52">
        <v>2019</v>
      </c>
      <c r="AV34" s="52">
        <v>2020</v>
      </c>
      <c r="AW34" s="52">
        <v>2021</v>
      </c>
      <c r="AX34" s="52">
        <v>2021</v>
      </c>
      <c r="AY34" s="52">
        <v>2020</v>
      </c>
      <c r="AZ34" s="52">
        <v>2020</v>
      </c>
      <c r="BA34" s="52">
        <v>2019</v>
      </c>
      <c r="BB34" s="52">
        <v>2019</v>
      </c>
      <c r="BC34" s="52">
        <v>2019</v>
      </c>
      <c r="BD34" s="52">
        <v>2020</v>
      </c>
      <c r="BE34" s="52">
        <v>2020</v>
      </c>
      <c r="BF34" s="59">
        <v>2020</v>
      </c>
      <c r="BG34" s="52">
        <v>2022</v>
      </c>
      <c r="BH34" s="52">
        <v>2019</v>
      </c>
      <c r="BI34" s="52">
        <v>2020</v>
      </c>
      <c r="BJ34" s="52">
        <v>2020</v>
      </c>
      <c r="BK34" s="165">
        <v>2020</v>
      </c>
    </row>
    <row r="35" spans="1:63" ht="15.75">
      <c r="A35" s="330" t="s">
        <v>252</v>
      </c>
      <c r="B35" s="328" t="s">
        <v>94</v>
      </c>
      <c r="C35" s="169">
        <v>2020</v>
      </c>
      <c r="D35" s="169">
        <v>2020</v>
      </c>
      <c r="E35" s="169">
        <v>2020</v>
      </c>
      <c r="F35" s="169">
        <v>2020</v>
      </c>
      <c r="G35" s="169">
        <v>2020</v>
      </c>
      <c r="H35" s="169">
        <v>2020</v>
      </c>
      <c r="I35" s="103" t="s">
        <v>154</v>
      </c>
      <c r="J35" s="170">
        <v>2021</v>
      </c>
      <c r="K35" s="170">
        <v>2021</v>
      </c>
      <c r="L35" s="103">
        <v>2021</v>
      </c>
      <c r="M35" s="170">
        <v>2021</v>
      </c>
      <c r="N35" s="170">
        <v>2021</v>
      </c>
      <c r="O35" s="170">
        <v>2019</v>
      </c>
      <c r="P35" s="170">
        <v>2019</v>
      </c>
      <c r="Q35" s="170">
        <v>2019</v>
      </c>
      <c r="R35" s="170">
        <v>2021</v>
      </c>
      <c r="S35" s="170">
        <v>2021</v>
      </c>
      <c r="T35" s="170">
        <v>2019</v>
      </c>
      <c r="U35" s="170">
        <v>2019</v>
      </c>
      <c r="V35" s="170">
        <v>2020</v>
      </c>
      <c r="W35" s="170">
        <v>2020</v>
      </c>
      <c r="X35" s="170">
        <v>2020</v>
      </c>
      <c r="Y35" s="170">
        <v>2020</v>
      </c>
      <c r="Z35" s="170">
        <v>2021</v>
      </c>
      <c r="AA35" s="170">
        <v>2022</v>
      </c>
      <c r="AB35" s="170">
        <v>2019</v>
      </c>
      <c r="AC35" s="170">
        <v>2020</v>
      </c>
      <c r="AD35" s="170">
        <v>2019</v>
      </c>
      <c r="AE35" s="170">
        <v>2021</v>
      </c>
      <c r="AF35" s="171" t="s">
        <v>154</v>
      </c>
      <c r="AG35" s="170">
        <v>2021</v>
      </c>
      <c r="AH35" s="172" t="s">
        <v>154</v>
      </c>
      <c r="AI35" s="170">
        <v>2021</v>
      </c>
      <c r="AJ35" s="170">
        <v>2019</v>
      </c>
      <c r="AK35" s="170">
        <v>2019</v>
      </c>
      <c r="AL35" s="171" t="s">
        <v>154</v>
      </c>
      <c r="AM35" s="173">
        <v>2021</v>
      </c>
      <c r="AN35" s="173">
        <v>2021</v>
      </c>
      <c r="AO35" s="170">
        <v>2020</v>
      </c>
      <c r="AP35" s="170" t="s">
        <v>154</v>
      </c>
      <c r="AQ35" s="170" t="s">
        <v>154</v>
      </c>
      <c r="AR35" s="170" t="s">
        <v>154</v>
      </c>
      <c r="AS35" s="170">
        <v>2021</v>
      </c>
      <c r="AT35" s="170">
        <v>2019</v>
      </c>
      <c r="AU35" s="170">
        <v>2019</v>
      </c>
      <c r="AV35" s="170">
        <v>2020</v>
      </c>
      <c r="AW35" s="170">
        <v>2021</v>
      </c>
      <c r="AX35" s="170">
        <v>2021</v>
      </c>
      <c r="AY35" s="170">
        <v>2019</v>
      </c>
      <c r="AZ35" s="170">
        <v>2019</v>
      </c>
      <c r="BA35" s="170" t="s">
        <v>154</v>
      </c>
      <c r="BB35" s="170" t="s">
        <v>154</v>
      </c>
      <c r="BC35" s="170">
        <v>2019</v>
      </c>
      <c r="BD35" s="170">
        <v>2021</v>
      </c>
      <c r="BE35" s="170">
        <v>2019</v>
      </c>
      <c r="BF35" s="170">
        <v>2019</v>
      </c>
      <c r="BG35" s="170">
        <v>2022</v>
      </c>
      <c r="BH35" s="170">
        <v>2019</v>
      </c>
      <c r="BI35" s="170">
        <v>2020</v>
      </c>
      <c r="BJ35" s="170">
        <v>2005</v>
      </c>
      <c r="BK35" s="52">
        <v>2020</v>
      </c>
    </row>
    <row r="36" spans="1:63" ht="15.75">
      <c r="A36" s="330" t="s">
        <v>253</v>
      </c>
      <c r="B36" s="328" t="s">
        <v>95</v>
      </c>
      <c r="C36" s="51">
        <v>2020</v>
      </c>
      <c r="D36" s="51">
        <v>2020</v>
      </c>
      <c r="E36" s="51">
        <v>2020</v>
      </c>
      <c r="F36" s="51">
        <v>2020</v>
      </c>
      <c r="G36" s="51">
        <v>2020</v>
      </c>
      <c r="H36" s="51">
        <v>2020</v>
      </c>
      <c r="I36" s="61" t="s">
        <v>154</v>
      </c>
      <c r="J36" s="52">
        <v>2021</v>
      </c>
      <c r="K36" s="52">
        <v>2021</v>
      </c>
      <c r="L36" s="61">
        <v>2021</v>
      </c>
      <c r="M36" s="52">
        <v>2021</v>
      </c>
      <c r="N36" s="52">
        <v>2021</v>
      </c>
      <c r="O36" s="52">
        <v>2019</v>
      </c>
      <c r="P36" s="52">
        <v>2019</v>
      </c>
      <c r="Q36" s="52">
        <v>2019</v>
      </c>
      <c r="R36" s="52">
        <v>2021</v>
      </c>
      <c r="S36" s="52">
        <v>2021</v>
      </c>
      <c r="T36" s="52">
        <v>2019</v>
      </c>
      <c r="U36" s="52">
        <v>2019</v>
      </c>
      <c r="V36" s="52">
        <v>2020</v>
      </c>
      <c r="W36" s="52">
        <v>2020</v>
      </c>
      <c r="X36" s="52">
        <v>2020</v>
      </c>
      <c r="Y36" s="52">
        <v>2020</v>
      </c>
      <c r="Z36" s="52">
        <v>2021</v>
      </c>
      <c r="AA36" s="52">
        <v>2022</v>
      </c>
      <c r="AB36" s="52">
        <v>2019</v>
      </c>
      <c r="AC36" s="52">
        <v>2020</v>
      </c>
      <c r="AD36" s="52">
        <v>2019</v>
      </c>
      <c r="AE36" s="52">
        <v>2021</v>
      </c>
      <c r="AF36" s="76" t="s">
        <v>154</v>
      </c>
      <c r="AG36" s="52">
        <v>2021</v>
      </c>
      <c r="AH36" s="63" t="s">
        <v>154</v>
      </c>
      <c r="AI36" s="52">
        <v>2021</v>
      </c>
      <c r="AJ36" s="52">
        <v>2019</v>
      </c>
      <c r="AK36" s="52">
        <v>2019</v>
      </c>
      <c r="AL36" s="76" t="s">
        <v>154</v>
      </c>
      <c r="AM36" s="59">
        <v>2021</v>
      </c>
      <c r="AN36" s="59">
        <v>2021</v>
      </c>
      <c r="AO36" s="52">
        <v>2020</v>
      </c>
      <c r="AP36" s="52" t="s">
        <v>154</v>
      </c>
      <c r="AQ36" s="52" t="s">
        <v>154</v>
      </c>
      <c r="AR36" s="52" t="s">
        <v>154</v>
      </c>
      <c r="AS36" s="52">
        <v>2021</v>
      </c>
      <c r="AT36" s="52">
        <v>2019</v>
      </c>
      <c r="AU36" s="52">
        <v>2019</v>
      </c>
      <c r="AV36" s="52">
        <v>2020</v>
      </c>
      <c r="AW36" s="52">
        <v>2021</v>
      </c>
      <c r="AX36" s="52">
        <v>2021</v>
      </c>
      <c r="AY36" s="52">
        <v>2019</v>
      </c>
      <c r="AZ36" s="52">
        <v>2019</v>
      </c>
      <c r="BA36" s="52" t="s">
        <v>154</v>
      </c>
      <c r="BB36" s="52" t="s">
        <v>154</v>
      </c>
      <c r="BC36" s="52">
        <v>2019</v>
      </c>
      <c r="BD36" s="52">
        <v>2021</v>
      </c>
      <c r="BE36" s="52">
        <v>2019</v>
      </c>
      <c r="BF36" s="52">
        <v>2019</v>
      </c>
      <c r="BG36" s="52">
        <v>2022</v>
      </c>
      <c r="BH36" s="52">
        <v>2019</v>
      </c>
      <c r="BI36" s="52">
        <v>2020</v>
      </c>
      <c r="BJ36" s="52">
        <v>2005</v>
      </c>
      <c r="BK36" s="52">
        <v>2020</v>
      </c>
    </row>
    <row r="37" spans="1:63" ht="15.75">
      <c r="A37" s="330" t="s">
        <v>254</v>
      </c>
      <c r="B37" s="328" t="s">
        <v>96</v>
      </c>
      <c r="C37" s="51">
        <v>2020</v>
      </c>
      <c r="D37" s="51">
        <v>2020</v>
      </c>
      <c r="E37" s="51">
        <v>2020</v>
      </c>
      <c r="F37" s="51">
        <v>2020</v>
      </c>
      <c r="G37" s="51">
        <v>2020</v>
      </c>
      <c r="H37" s="51">
        <v>2020</v>
      </c>
      <c r="I37" s="61" t="s">
        <v>154</v>
      </c>
      <c r="J37" s="52">
        <v>2021</v>
      </c>
      <c r="K37" s="52">
        <v>2021</v>
      </c>
      <c r="L37" s="61">
        <v>2021</v>
      </c>
      <c r="M37" s="52">
        <v>2021</v>
      </c>
      <c r="N37" s="52">
        <v>2021</v>
      </c>
      <c r="O37" s="52">
        <v>2019</v>
      </c>
      <c r="P37" s="52">
        <v>2019</v>
      </c>
      <c r="Q37" s="52">
        <v>2019</v>
      </c>
      <c r="R37" s="52">
        <v>2021</v>
      </c>
      <c r="S37" s="52">
        <v>2021</v>
      </c>
      <c r="T37" s="52">
        <v>2019</v>
      </c>
      <c r="U37" s="52">
        <v>2019</v>
      </c>
      <c r="V37" s="52">
        <v>2020</v>
      </c>
      <c r="W37" s="52">
        <v>2020</v>
      </c>
      <c r="X37" s="52">
        <v>2020</v>
      </c>
      <c r="Y37" s="52">
        <v>2020</v>
      </c>
      <c r="Z37" s="52">
        <v>2021</v>
      </c>
      <c r="AA37" s="52">
        <v>2022</v>
      </c>
      <c r="AB37" s="52">
        <v>2019</v>
      </c>
      <c r="AC37" s="52">
        <v>2020</v>
      </c>
      <c r="AD37" s="52">
        <v>2019</v>
      </c>
      <c r="AE37" s="52">
        <v>2021</v>
      </c>
      <c r="AF37" s="76" t="s">
        <v>154</v>
      </c>
      <c r="AG37" s="52">
        <v>2021</v>
      </c>
      <c r="AH37" s="63" t="s">
        <v>154</v>
      </c>
      <c r="AI37" s="52">
        <v>2021</v>
      </c>
      <c r="AJ37" s="52">
        <v>2019</v>
      </c>
      <c r="AK37" s="52">
        <v>2019</v>
      </c>
      <c r="AL37" s="76" t="s">
        <v>154</v>
      </c>
      <c r="AM37" s="59">
        <v>2021</v>
      </c>
      <c r="AN37" s="59">
        <v>2021</v>
      </c>
      <c r="AO37" s="52">
        <v>2020</v>
      </c>
      <c r="AP37" s="52" t="s">
        <v>154</v>
      </c>
      <c r="AQ37" s="52" t="s">
        <v>154</v>
      </c>
      <c r="AR37" s="52" t="s">
        <v>154</v>
      </c>
      <c r="AS37" s="52">
        <v>2021</v>
      </c>
      <c r="AT37" s="52">
        <v>2019</v>
      </c>
      <c r="AU37" s="52">
        <v>2019</v>
      </c>
      <c r="AV37" s="52">
        <v>2020</v>
      </c>
      <c r="AW37" s="52">
        <v>2021</v>
      </c>
      <c r="AX37" s="52">
        <v>2021</v>
      </c>
      <c r="AY37" s="52">
        <v>2019</v>
      </c>
      <c r="AZ37" s="52">
        <v>2019</v>
      </c>
      <c r="BA37" s="52" t="s">
        <v>154</v>
      </c>
      <c r="BB37" s="52" t="s">
        <v>154</v>
      </c>
      <c r="BC37" s="52">
        <v>2019</v>
      </c>
      <c r="BD37" s="52">
        <v>2021</v>
      </c>
      <c r="BE37" s="52">
        <v>2019</v>
      </c>
      <c r="BF37" s="52">
        <v>2019</v>
      </c>
      <c r="BG37" s="52">
        <v>2022</v>
      </c>
      <c r="BH37" s="52">
        <v>2019</v>
      </c>
      <c r="BI37" s="52">
        <v>2020</v>
      </c>
      <c r="BJ37" s="52">
        <v>2005</v>
      </c>
      <c r="BK37" s="52">
        <v>2020</v>
      </c>
    </row>
    <row r="38" spans="1:63" ht="15.75">
      <c r="A38" s="330" t="s">
        <v>255</v>
      </c>
      <c r="B38" s="328" t="s">
        <v>97</v>
      </c>
      <c r="C38" s="51">
        <v>2020</v>
      </c>
      <c r="D38" s="51">
        <v>2020</v>
      </c>
      <c r="E38" s="51">
        <v>2020</v>
      </c>
      <c r="F38" s="51">
        <v>2020</v>
      </c>
      <c r="G38" s="51">
        <v>2020</v>
      </c>
      <c r="H38" s="51">
        <v>2020</v>
      </c>
      <c r="I38" s="61" t="s">
        <v>154</v>
      </c>
      <c r="J38" s="52">
        <v>2021</v>
      </c>
      <c r="K38" s="52">
        <v>2021</v>
      </c>
      <c r="L38" s="61">
        <v>2021</v>
      </c>
      <c r="M38" s="52">
        <v>2021</v>
      </c>
      <c r="N38" s="52">
        <v>2021</v>
      </c>
      <c r="O38" s="52">
        <v>2019</v>
      </c>
      <c r="P38" s="52">
        <v>2019</v>
      </c>
      <c r="Q38" s="52">
        <v>2019</v>
      </c>
      <c r="R38" s="52">
        <v>2021</v>
      </c>
      <c r="S38" s="52">
        <v>2021</v>
      </c>
      <c r="T38" s="52">
        <v>2019</v>
      </c>
      <c r="U38" s="52">
        <v>2019</v>
      </c>
      <c r="V38" s="52">
        <v>2020</v>
      </c>
      <c r="W38" s="52">
        <v>2020</v>
      </c>
      <c r="X38" s="52">
        <v>2020</v>
      </c>
      <c r="Y38" s="52">
        <v>2020</v>
      </c>
      <c r="Z38" s="52">
        <v>2021</v>
      </c>
      <c r="AA38" s="52">
        <v>2022</v>
      </c>
      <c r="AB38" s="52">
        <v>2019</v>
      </c>
      <c r="AC38" s="52">
        <v>2020</v>
      </c>
      <c r="AD38" s="52">
        <v>2019</v>
      </c>
      <c r="AE38" s="52">
        <v>2021</v>
      </c>
      <c r="AF38" s="76" t="s">
        <v>154</v>
      </c>
      <c r="AG38" s="52">
        <v>2021</v>
      </c>
      <c r="AH38" s="63" t="s">
        <v>154</v>
      </c>
      <c r="AI38" s="52">
        <v>2021</v>
      </c>
      <c r="AJ38" s="52">
        <v>2019</v>
      </c>
      <c r="AK38" s="52">
        <v>2019</v>
      </c>
      <c r="AL38" s="76" t="s">
        <v>154</v>
      </c>
      <c r="AM38" s="59">
        <v>2021</v>
      </c>
      <c r="AN38" s="59">
        <v>2021</v>
      </c>
      <c r="AO38" s="52">
        <v>2020</v>
      </c>
      <c r="AP38" s="52" t="s">
        <v>154</v>
      </c>
      <c r="AQ38" s="52" t="s">
        <v>154</v>
      </c>
      <c r="AR38" s="52" t="s">
        <v>154</v>
      </c>
      <c r="AS38" s="52">
        <v>2021</v>
      </c>
      <c r="AT38" s="52">
        <v>2019</v>
      </c>
      <c r="AU38" s="52">
        <v>2019</v>
      </c>
      <c r="AV38" s="52">
        <v>2020</v>
      </c>
      <c r="AW38" s="52">
        <v>2021</v>
      </c>
      <c r="AX38" s="52">
        <v>2021</v>
      </c>
      <c r="AY38" s="52">
        <v>2019</v>
      </c>
      <c r="AZ38" s="52">
        <v>2019</v>
      </c>
      <c r="BA38" s="52" t="s">
        <v>154</v>
      </c>
      <c r="BB38" s="52" t="s">
        <v>154</v>
      </c>
      <c r="BC38" s="52">
        <v>2019</v>
      </c>
      <c r="BD38" s="52">
        <v>2021</v>
      </c>
      <c r="BE38" s="52">
        <v>2019</v>
      </c>
      <c r="BF38" s="52">
        <v>2019</v>
      </c>
      <c r="BG38" s="52">
        <v>2022</v>
      </c>
      <c r="BH38" s="52">
        <v>2019</v>
      </c>
      <c r="BI38" s="52">
        <v>2020</v>
      </c>
      <c r="BJ38" s="52">
        <v>2005</v>
      </c>
      <c r="BK38" s="52">
        <v>2020</v>
      </c>
    </row>
    <row r="39" spans="1:63" ht="15.75">
      <c r="A39" s="330" t="s">
        <v>256</v>
      </c>
      <c r="B39" s="328" t="s">
        <v>98</v>
      </c>
      <c r="C39" s="51">
        <v>2020</v>
      </c>
      <c r="D39" s="51">
        <v>2020</v>
      </c>
      <c r="E39" s="51">
        <v>2020</v>
      </c>
      <c r="F39" s="51">
        <v>2020</v>
      </c>
      <c r="G39" s="51">
        <v>2020</v>
      </c>
      <c r="H39" s="51">
        <v>2020</v>
      </c>
      <c r="I39" s="61" t="s">
        <v>154</v>
      </c>
      <c r="J39" s="52">
        <v>2021</v>
      </c>
      <c r="K39" s="52">
        <v>2021</v>
      </c>
      <c r="L39" s="61">
        <v>2021</v>
      </c>
      <c r="M39" s="52">
        <v>2021</v>
      </c>
      <c r="N39" s="52">
        <v>2021</v>
      </c>
      <c r="O39" s="52">
        <v>2019</v>
      </c>
      <c r="P39" s="52">
        <v>2019</v>
      </c>
      <c r="Q39" s="52">
        <v>2019</v>
      </c>
      <c r="R39" s="52">
        <v>2021</v>
      </c>
      <c r="S39" s="52">
        <v>2021</v>
      </c>
      <c r="T39" s="52">
        <v>2019</v>
      </c>
      <c r="U39" s="52">
        <v>2019</v>
      </c>
      <c r="V39" s="52">
        <v>2020</v>
      </c>
      <c r="W39" s="52">
        <v>2020</v>
      </c>
      <c r="X39" s="52">
        <v>2020</v>
      </c>
      <c r="Y39" s="52">
        <v>2020</v>
      </c>
      <c r="Z39" s="52">
        <v>2021</v>
      </c>
      <c r="AA39" s="52">
        <v>2022</v>
      </c>
      <c r="AB39" s="52">
        <v>2019</v>
      </c>
      <c r="AC39" s="52">
        <v>2020</v>
      </c>
      <c r="AD39" s="52">
        <v>2019</v>
      </c>
      <c r="AE39" s="52">
        <v>2021</v>
      </c>
      <c r="AF39" s="76" t="s">
        <v>154</v>
      </c>
      <c r="AG39" s="52">
        <v>2021</v>
      </c>
      <c r="AH39" s="63" t="s">
        <v>154</v>
      </c>
      <c r="AI39" s="52">
        <v>2021</v>
      </c>
      <c r="AJ39" s="52">
        <v>2019</v>
      </c>
      <c r="AK39" s="52">
        <v>2019</v>
      </c>
      <c r="AL39" s="76" t="s">
        <v>154</v>
      </c>
      <c r="AM39" s="59">
        <v>2021</v>
      </c>
      <c r="AN39" s="59">
        <v>2021</v>
      </c>
      <c r="AO39" s="52">
        <v>2020</v>
      </c>
      <c r="AP39" s="52" t="s">
        <v>154</v>
      </c>
      <c r="AQ39" s="52" t="s">
        <v>154</v>
      </c>
      <c r="AR39" s="52" t="s">
        <v>154</v>
      </c>
      <c r="AS39" s="52">
        <v>2021</v>
      </c>
      <c r="AT39" s="52">
        <v>2019</v>
      </c>
      <c r="AU39" s="52">
        <v>2019</v>
      </c>
      <c r="AV39" s="52">
        <v>2020</v>
      </c>
      <c r="AW39" s="52">
        <v>2021</v>
      </c>
      <c r="AX39" s="52">
        <v>2021</v>
      </c>
      <c r="AY39" s="52">
        <v>2019</v>
      </c>
      <c r="AZ39" s="52">
        <v>2019</v>
      </c>
      <c r="BA39" s="52" t="s">
        <v>154</v>
      </c>
      <c r="BB39" s="52" t="s">
        <v>154</v>
      </c>
      <c r="BC39" s="52">
        <v>2019</v>
      </c>
      <c r="BD39" s="52">
        <v>2021</v>
      </c>
      <c r="BE39" s="52">
        <v>2019</v>
      </c>
      <c r="BF39" s="52">
        <v>2019</v>
      </c>
      <c r="BG39" s="52">
        <v>2022</v>
      </c>
      <c r="BH39" s="52">
        <v>2019</v>
      </c>
      <c r="BI39" s="52">
        <v>2020</v>
      </c>
      <c r="BJ39" s="52">
        <v>2005</v>
      </c>
      <c r="BK39" s="52">
        <v>2020</v>
      </c>
    </row>
    <row r="40" spans="1:63" ht="15.75">
      <c r="A40" s="330" t="s">
        <v>257</v>
      </c>
      <c r="B40" s="328" t="s">
        <v>99</v>
      </c>
      <c r="C40" s="164">
        <v>2020</v>
      </c>
      <c r="D40" s="164">
        <v>2020</v>
      </c>
      <c r="E40" s="164">
        <v>2020</v>
      </c>
      <c r="F40" s="164">
        <v>2020</v>
      </c>
      <c r="G40" s="164">
        <v>2020</v>
      </c>
      <c r="H40" s="164">
        <v>2020</v>
      </c>
      <c r="I40" s="109" t="s">
        <v>154</v>
      </c>
      <c r="J40" s="165">
        <v>2021</v>
      </c>
      <c r="K40" s="165">
        <v>2021</v>
      </c>
      <c r="L40" s="109">
        <v>2021</v>
      </c>
      <c r="M40" s="165">
        <v>2021</v>
      </c>
      <c r="N40" s="165">
        <v>2021</v>
      </c>
      <c r="O40" s="165">
        <v>2019</v>
      </c>
      <c r="P40" s="165">
        <v>2019</v>
      </c>
      <c r="Q40" s="165">
        <v>2019</v>
      </c>
      <c r="R40" s="165">
        <v>2021</v>
      </c>
      <c r="S40" s="165">
        <v>2021</v>
      </c>
      <c r="T40" s="165">
        <v>2019</v>
      </c>
      <c r="U40" s="165">
        <v>2019</v>
      </c>
      <c r="V40" s="165">
        <v>2020</v>
      </c>
      <c r="W40" s="165">
        <v>2020</v>
      </c>
      <c r="X40" s="165">
        <v>2020</v>
      </c>
      <c r="Y40" s="165">
        <v>2020</v>
      </c>
      <c r="Z40" s="165">
        <v>2021</v>
      </c>
      <c r="AA40" s="165">
        <v>2022</v>
      </c>
      <c r="AB40" s="165">
        <v>2019</v>
      </c>
      <c r="AC40" s="165">
        <v>2020</v>
      </c>
      <c r="AD40" s="165">
        <v>2019</v>
      </c>
      <c r="AE40" s="165">
        <v>2021</v>
      </c>
      <c r="AF40" s="166" t="s">
        <v>154</v>
      </c>
      <c r="AG40" s="165">
        <v>2021</v>
      </c>
      <c r="AH40" s="167" t="s">
        <v>154</v>
      </c>
      <c r="AI40" s="165">
        <v>2021</v>
      </c>
      <c r="AJ40" s="165">
        <v>2019</v>
      </c>
      <c r="AK40" s="165">
        <v>2019</v>
      </c>
      <c r="AL40" s="166" t="s">
        <v>154</v>
      </c>
      <c r="AM40" s="168">
        <v>2021</v>
      </c>
      <c r="AN40" s="168">
        <v>2021</v>
      </c>
      <c r="AO40" s="165">
        <v>2020</v>
      </c>
      <c r="AP40" s="165" t="s">
        <v>154</v>
      </c>
      <c r="AQ40" s="165" t="s">
        <v>154</v>
      </c>
      <c r="AR40" s="165" t="s">
        <v>154</v>
      </c>
      <c r="AS40" s="165">
        <v>2021</v>
      </c>
      <c r="AT40" s="165">
        <v>2019</v>
      </c>
      <c r="AU40" s="165">
        <v>2019</v>
      </c>
      <c r="AV40" s="165">
        <v>2020</v>
      </c>
      <c r="AW40" s="165">
        <v>2021</v>
      </c>
      <c r="AX40" s="165">
        <v>2021</v>
      </c>
      <c r="AY40" s="165">
        <v>2019</v>
      </c>
      <c r="AZ40" s="165">
        <v>2019</v>
      </c>
      <c r="BA40" s="165" t="s">
        <v>154</v>
      </c>
      <c r="BB40" s="165" t="s">
        <v>154</v>
      </c>
      <c r="BC40" s="165">
        <v>2019</v>
      </c>
      <c r="BD40" s="165">
        <v>2021</v>
      </c>
      <c r="BE40" s="165">
        <v>2019</v>
      </c>
      <c r="BF40" s="165">
        <v>2019</v>
      </c>
      <c r="BG40" s="165">
        <v>2022</v>
      </c>
      <c r="BH40" s="165">
        <v>2019</v>
      </c>
      <c r="BI40" s="165">
        <v>2020</v>
      </c>
      <c r="BJ40" s="165">
        <v>2005</v>
      </c>
      <c r="BK40" s="165">
        <v>2020</v>
      </c>
    </row>
    <row r="41" spans="1:63" ht="15.75">
      <c r="A41" s="339" t="s">
        <v>259</v>
      </c>
      <c r="B41" s="340" t="s">
        <v>100</v>
      </c>
      <c r="C41" s="51">
        <v>2020</v>
      </c>
      <c r="D41" s="51">
        <v>2020</v>
      </c>
      <c r="E41" s="51">
        <v>2020</v>
      </c>
      <c r="F41" s="51">
        <v>2020</v>
      </c>
      <c r="G41" s="51">
        <v>2020</v>
      </c>
      <c r="H41" s="51">
        <v>2020</v>
      </c>
      <c r="I41" s="61">
        <v>2021</v>
      </c>
      <c r="J41" s="52">
        <v>2021</v>
      </c>
      <c r="K41" s="52">
        <v>2021</v>
      </c>
      <c r="L41" s="61">
        <v>2021</v>
      </c>
      <c r="M41" s="52">
        <v>2021</v>
      </c>
      <c r="N41" s="52">
        <v>2021</v>
      </c>
      <c r="O41" s="52">
        <v>2019</v>
      </c>
      <c r="P41" s="52" t="s">
        <v>154</v>
      </c>
      <c r="Q41" s="52">
        <v>2020</v>
      </c>
      <c r="R41" s="52">
        <v>2020</v>
      </c>
      <c r="S41" s="52">
        <v>2020</v>
      </c>
      <c r="T41" s="52">
        <v>2020</v>
      </c>
      <c r="U41" s="52">
        <v>2020</v>
      </c>
      <c r="V41" s="52">
        <v>2020</v>
      </c>
      <c r="W41" s="52">
        <v>2020</v>
      </c>
      <c r="X41" s="52">
        <v>2020</v>
      </c>
      <c r="Y41" s="52">
        <v>2020</v>
      </c>
      <c r="Z41" s="52">
        <v>2020</v>
      </c>
      <c r="AA41" s="52">
        <v>2022</v>
      </c>
      <c r="AB41" s="52">
        <v>2019</v>
      </c>
      <c r="AC41" s="52">
        <v>2020</v>
      </c>
      <c r="AD41" s="52">
        <v>2020</v>
      </c>
      <c r="AE41" s="52">
        <v>2021</v>
      </c>
      <c r="AF41" s="76" t="s">
        <v>154</v>
      </c>
      <c r="AG41" s="52">
        <v>2021</v>
      </c>
      <c r="AH41" s="63">
        <v>2020</v>
      </c>
      <c r="AI41" s="52">
        <v>2020</v>
      </c>
      <c r="AJ41" s="52">
        <v>2020</v>
      </c>
      <c r="AK41" s="52">
        <v>2020</v>
      </c>
      <c r="AL41" s="76">
        <v>2021</v>
      </c>
      <c r="AM41" s="59">
        <v>2021</v>
      </c>
      <c r="AN41" s="59">
        <v>2021</v>
      </c>
      <c r="AO41" s="52">
        <v>2020</v>
      </c>
      <c r="AP41" s="52">
        <v>2021</v>
      </c>
      <c r="AQ41" s="52">
        <v>2021</v>
      </c>
      <c r="AR41" s="52">
        <v>2021</v>
      </c>
      <c r="AS41" s="52">
        <v>2021</v>
      </c>
      <c r="AT41" s="52">
        <v>2020</v>
      </c>
      <c r="AU41" s="52">
        <v>2019</v>
      </c>
      <c r="AV41" s="52">
        <v>2020</v>
      </c>
      <c r="AW41" s="52">
        <v>2021</v>
      </c>
      <c r="AX41" s="52">
        <v>2021</v>
      </c>
      <c r="AY41" s="52">
        <v>2019</v>
      </c>
      <c r="AZ41" s="52">
        <v>2019</v>
      </c>
      <c r="BA41" s="52">
        <v>2019</v>
      </c>
      <c r="BB41" s="52">
        <v>2019</v>
      </c>
      <c r="BC41" s="52">
        <v>2021</v>
      </c>
      <c r="BD41" s="52">
        <v>2021</v>
      </c>
      <c r="BE41" s="52">
        <v>2020</v>
      </c>
      <c r="BF41" s="52">
        <v>2020</v>
      </c>
      <c r="BG41" s="52">
        <v>2022</v>
      </c>
      <c r="BH41" s="52">
        <v>2019</v>
      </c>
      <c r="BI41" s="52">
        <v>2020</v>
      </c>
      <c r="BJ41" s="52">
        <v>2020</v>
      </c>
      <c r="BK41" s="52">
        <v>2020</v>
      </c>
    </row>
    <row r="42" spans="1:63" ht="15.75">
      <c r="A42" s="330" t="s">
        <v>260</v>
      </c>
      <c r="B42" s="328" t="s">
        <v>101</v>
      </c>
      <c r="C42" s="51">
        <v>2020</v>
      </c>
      <c r="D42" s="51">
        <v>2020</v>
      </c>
      <c r="E42" s="51">
        <v>2020</v>
      </c>
      <c r="F42" s="51">
        <v>2020</v>
      </c>
      <c r="G42" s="51">
        <v>2020</v>
      </c>
      <c r="H42" s="51">
        <v>2020</v>
      </c>
      <c r="I42" s="61">
        <v>2021</v>
      </c>
      <c r="J42" s="52">
        <v>2021</v>
      </c>
      <c r="K42" s="52">
        <v>2021</v>
      </c>
      <c r="L42" s="61">
        <v>2021</v>
      </c>
      <c r="M42" s="52">
        <v>2021</v>
      </c>
      <c r="N42" s="52">
        <v>2021</v>
      </c>
      <c r="O42" s="52">
        <v>2019</v>
      </c>
      <c r="P42" s="52" t="s">
        <v>154</v>
      </c>
      <c r="Q42" s="52">
        <v>2020</v>
      </c>
      <c r="R42" s="52">
        <v>2020</v>
      </c>
      <c r="S42" s="52">
        <v>2020</v>
      </c>
      <c r="T42" s="52">
        <v>2020</v>
      </c>
      <c r="U42" s="52">
        <v>2020</v>
      </c>
      <c r="V42" s="52">
        <v>2020</v>
      </c>
      <c r="W42" s="52">
        <v>2020</v>
      </c>
      <c r="X42" s="52">
        <v>2020</v>
      </c>
      <c r="Y42" s="52">
        <v>2020</v>
      </c>
      <c r="Z42" s="52">
        <v>2020</v>
      </c>
      <c r="AA42" s="52">
        <v>2022</v>
      </c>
      <c r="AB42" s="52">
        <v>2019</v>
      </c>
      <c r="AC42" s="52">
        <v>2020</v>
      </c>
      <c r="AD42" s="52">
        <v>2020</v>
      </c>
      <c r="AE42" s="52">
        <v>2021</v>
      </c>
      <c r="AF42" s="76" t="s">
        <v>154</v>
      </c>
      <c r="AG42" s="52">
        <v>2021</v>
      </c>
      <c r="AH42" s="63">
        <v>2020</v>
      </c>
      <c r="AI42" s="52">
        <v>2020</v>
      </c>
      <c r="AJ42" s="52">
        <v>2020</v>
      </c>
      <c r="AK42" s="52">
        <v>2020</v>
      </c>
      <c r="AL42" s="76">
        <v>2021</v>
      </c>
      <c r="AM42" s="59">
        <v>2021</v>
      </c>
      <c r="AN42" s="59">
        <v>2021</v>
      </c>
      <c r="AO42" s="52">
        <v>2020</v>
      </c>
      <c r="AP42" s="52">
        <v>2021</v>
      </c>
      <c r="AQ42" s="52">
        <v>2021</v>
      </c>
      <c r="AR42" s="52">
        <v>2021</v>
      </c>
      <c r="AS42" s="52">
        <v>2021</v>
      </c>
      <c r="AT42" s="52">
        <v>2020</v>
      </c>
      <c r="AU42" s="52">
        <v>2019</v>
      </c>
      <c r="AV42" s="52">
        <v>2020</v>
      </c>
      <c r="AW42" s="52">
        <v>2021</v>
      </c>
      <c r="AX42" s="52">
        <v>2021</v>
      </c>
      <c r="AY42" s="52">
        <v>2019</v>
      </c>
      <c r="AZ42" s="52">
        <v>2019</v>
      </c>
      <c r="BA42" s="52">
        <v>2019</v>
      </c>
      <c r="BB42" s="52">
        <v>2019</v>
      </c>
      <c r="BC42" s="52">
        <v>2021</v>
      </c>
      <c r="BD42" s="52">
        <v>2021</v>
      </c>
      <c r="BE42" s="52">
        <v>2020</v>
      </c>
      <c r="BF42" s="52">
        <v>2020</v>
      </c>
      <c r="BG42" s="52">
        <v>2022</v>
      </c>
      <c r="BH42" s="52">
        <v>2019</v>
      </c>
      <c r="BI42" s="52">
        <v>2020</v>
      </c>
      <c r="BJ42" s="52">
        <v>2020</v>
      </c>
      <c r="BK42" s="52">
        <v>2020</v>
      </c>
    </row>
    <row r="43" spans="1:63" ht="15.75">
      <c r="A43" s="330" t="s">
        <v>261</v>
      </c>
      <c r="B43" s="328" t="s">
        <v>102</v>
      </c>
      <c r="C43" s="51">
        <v>2020</v>
      </c>
      <c r="D43" s="51">
        <v>2020</v>
      </c>
      <c r="E43" s="51">
        <v>2020</v>
      </c>
      <c r="F43" s="51">
        <v>2020</v>
      </c>
      <c r="G43" s="51">
        <v>2020</v>
      </c>
      <c r="H43" s="51">
        <v>2020</v>
      </c>
      <c r="I43" s="61">
        <v>2021</v>
      </c>
      <c r="J43" s="52">
        <v>2021</v>
      </c>
      <c r="K43" s="52">
        <v>2021</v>
      </c>
      <c r="L43" s="61">
        <v>2021</v>
      </c>
      <c r="M43" s="52">
        <v>2021</v>
      </c>
      <c r="N43" s="52">
        <v>2021</v>
      </c>
      <c r="O43" s="52">
        <v>2019</v>
      </c>
      <c r="P43" s="52" t="s">
        <v>154</v>
      </c>
      <c r="Q43" s="52">
        <v>2020</v>
      </c>
      <c r="R43" s="52">
        <v>2020</v>
      </c>
      <c r="S43" s="52">
        <v>2020</v>
      </c>
      <c r="T43" s="52">
        <v>2020</v>
      </c>
      <c r="U43" s="52">
        <v>2020</v>
      </c>
      <c r="V43" s="52">
        <v>2020</v>
      </c>
      <c r="W43" s="52">
        <v>2020</v>
      </c>
      <c r="X43" s="52">
        <v>2020</v>
      </c>
      <c r="Y43" s="52">
        <v>2020</v>
      </c>
      <c r="Z43" s="52">
        <v>2020</v>
      </c>
      <c r="AA43" s="52">
        <v>2022</v>
      </c>
      <c r="AB43" s="52">
        <v>2019</v>
      </c>
      <c r="AC43" s="52">
        <v>2020</v>
      </c>
      <c r="AD43" s="52">
        <v>2020</v>
      </c>
      <c r="AE43" s="52">
        <v>2021</v>
      </c>
      <c r="AF43" s="76" t="s">
        <v>154</v>
      </c>
      <c r="AG43" s="52">
        <v>2021</v>
      </c>
      <c r="AH43" s="63">
        <v>2020</v>
      </c>
      <c r="AI43" s="52">
        <v>2020</v>
      </c>
      <c r="AJ43" s="52">
        <v>2020</v>
      </c>
      <c r="AK43" s="52">
        <v>2020</v>
      </c>
      <c r="AL43" s="76">
        <v>2021</v>
      </c>
      <c r="AM43" s="59">
        <v>2021</v>
      </c>
      <c r="AN43" s="59">
        <v>2021</v>
      </c>
      <c r="AO43" s="52">
        <v>2020</v>
      </c>
      <c r="AP43" s="52">
        <v>2021</v>
      </c>
      <c r="AQ43" s="52">
        <v>2021</v>
      </c>
      <c r="AR43" s="52">
        <v>2021</v>
      </c>
      <c r="AS43" s="52">
        <v>2021</v>
      </c>
      <c r="AT43" s="52">
        <v>2020</v>
      </c>
      <c r="AU43" s="52">
        <v>2019</v>
      </c>
      <c r="AV43" s="52">
        <v>2020</v>
      </c>
      <c r="AW43" s="52">
        <v>2021</v>
      </c>
      <c r="AX43" s="52">
        <v>2021</v>
      </c>
      <c r="AY43" s="52">
        <v>2019</v>
      </c>
      <c r="AZ43" s="52">
        <v>2019</v>
      </c>
      <c r="BA43" s="52">
        <v>2019</v>
      </c>
      <c r="BB43" s="52">
        <v>2019</v>
      </c>
      <c r="BC43" s="52">
        <v>2021</v>
      </c>
      <c r="BD43" s="52">
        <v>2021</v>
      </c>
      <c r="BE43" s="52">
        <v>2020</v>
      </c>
      <c r="BF43" s="52">
        <v>2020</v>
      </c>
      <c r="BG43" s="52">
        <v>2022</v>
      </c>
      <c r="BH43" s="52">
        <v>2019</v>
      </c>
      <c r="BI43" s="52">
        <v>2020</v>
      </c>
      <c r="BJ43" s="52">
        <v>2020</v>
      </c>
      <c r="BK43" s="52">
        <v>2020</v>
      </c>
    </row>
    <row r="44" spans="1:63" ht="15.75">
      <c r="A44" s="331" t="s">
        <v>262</v>
      </c>
      <c r="B44" s="328" t="s">
        <v>103</v>
      </c>
      <c r="C44" s="51">
        <v>2020</v>
      </c>
      <c r="D44" s="51">
        <v>2020</v>
      </c>
      <c r="E44" s="51">
        <v>2020</v>
      </c>
      <c r="F44" s="51">
        <v>2020</v>
      </c>
      <c r="G44" s="51">
        <v>2020</v>
      </c>
      <c r="H44" s="51">
        <v>2020</v>
      </c>
      <c r="I44" s="61">
        <v>2021</v>
      </c>
      <c r="J44" s="52">
        <v>2021</v>
      </c>
      <c r="K44" s="52">
        <v>2021</v>
      </c>
      <c r="L44" s="61">
        <v>2021</v>
      </c>
      <c r="M44" s="52">
        <v>2021</v>
      </c>
      <c r="N44" s="52">
        <v>2021</v>
      </c>
      <c r="O44" s="52">
        <v>2019</v>
      </c>
      <c r="P44" s="52" t="s">
        <v>154</v>
      </c>
      <c r="Q44" s="52">
        <v>2020</v>
      </c>
      <c r="R44" s="52">
        <v>2020</v>
      </c>
      <c r="S44" s="52">
        <v>2020</v>
      </c>
      <c r="T44" s="52">
        <v>2020</v>
      </c>
      <c r="U44" s="52">
        <v>2020</v>
      </c>
      <c r="V44" s="52">
        <v>2020</v>
      </c>
      <c r="W44" s="52">
        <v>2020</v>
      </c>
      <c r="X44" s="52">
        <v>2020</v>
      </c>
      <c r="Y44" s="52">
        <v>2020</v>
      </c>
      <c r="Z44" s="52">
        <v>2020</v>
      </c>
      <c r="AA44" s="52">
        <v>2022</v>
      </c>
      <c r="AB44" s="52">
        <v>2019</v>
      </c>
      <c r="AC44" s="52">
        <v>2020</v>
      </c>
      <c r="AD44" s="52">
        <v>2020</v>
      </c>
      <c r="AE44" s="52">
        <v>2021</v>
      </c>
      <c r="AF44" s="76" t="s">
        <v>154</v>
      </c>
      <c r="AG44" s="52">
        <v>2021</v>
      </c>
      <c r="AH44" s="63">
        <v>2020</v>
      </c>
      <c r="AI44" s="52">
        <v>2020</v>
      </c>
      <c r="AJ44" s="52">
        <v>2020</v>
      </c>
      <c r="AK44" s="52">
        <v>2020</v>
      </c>
      <c r="AL44" s="76">
        <v>2021</v>
      </c>
      <c r="AM44" s="59">
        <v>2021</v>
      </c>
      <c r="AN44" s="59">
        <v>2021</v>
      </c>
      <c r="AO44" s="52">
        <v>2020</v>
      </c>
      <c r="AP44" s="52">
        <v>2021</v>
      </c>
      <c r="AQ44" s="52">
        <v>2021</v>
      </c>
      <c r="AR44" s="52">
        <v>2021</v>
      </c>
      <c r="AS44" s="52">
        <v>2021</v>
      </c>
      <c r="AT44" s="52">
        <v>2020</v>
      </c>
      <c r="AU44" s="52">
        <v>2019</v>
      </c>
      <c r="AV44" s="52">
        <v>2020</v>
      </c>
      <c r="AW44" s="52">
        <v>2021</v>
      </c>
      <c r="AX44" s="52">
        <v>2021</v>
      </c>
      <c r="AY44" s="52">
        <v>2019</v>
      </c>
      <c r="AZ44" s="52">
        <v>2019</v>
      </c>
      <c r="BA44" s="52">
        <v>2019</v>
      </c>
      <c r="BB44" s="52">
        <v>2019</v>
      </c>
      <c r="BC44" s="52">
        <v>2021</v>
      </c>
      <c r="BD44" s="52">
        <v>2021</v>
      </c>
      <c r="BE44" s="52">
        <v>2020</v>
      </c>
      <c r="BF44" s="52">
        <v>2020</v>
      </c>
      <c r="BG44" s="52">
        <v>2022</v>
      </c>
      <c r="BH44" s="52">
        <v>2019</v>
      </c>
      <c r="BI44" s="52">
        <v>2020</v>
      </c>
      <c r="BJ44" s="52">
        <v>2020</v>
      </c>
      <c r="BK44" s="52">
        <v>2020</v>
      </c>
    </row>
    <row r="45" spans="1:63" ht="15.75">
      <c r="A45" s="331" t="s">
        <v>263</v>
      </c>
      <c r="B45" s="328" t="s">
        <v>107</v>
      </c>
      <c r="C45" s="51">
        <v>2020</v>
      </c>
      <c r="D45" s="51">
        <v>2020</v>
      </c>
      <c r="E45" s="51">
        <v>2020</v>
      </c>
      <c r="F45" s="51">
        <v>2020</v>
      </c>
      <c r="G45" s="51">
        <v>2020</v>
      </c>
      <c r="H45" s="51">
        <v>2020</v>
      </c>
      <c r="I45" s="61">
        <v>2021</v>
      </c>
      <c r="J45" s="52">
        <v>2021</v>
      </c>
      <c r="K45" s="52">
        <v>2021</v>
      </c>
      <c r="L45" s="61">
        <v>2021</v>
      </c>
      <c r="M45" s="52">
        <v>2021</v>
      </c>
      <c r="N45" s="52">
        <v>2021</v>
      </c>
      <c r="O45" s="52">
        <v>2019</v>
      </c>
      <c r="P45" s="52" t="s">
        <v>154</v>
      </c>
      <c r="Q45" s="52">
        <v>2020</v>
      </c>
      <c r="R45" s="52">
        <v>2020</v>
      </c>
      <c r="S45" s="52">
        <v>2020</v>
      </c>
      <c r="T45" s="52">
        <v>2020</v>
      </c>
      <c r="U45" s="52">
        <v>2020</v>
      </c>
      <c r="V45" s="52">
        <v>2020</v>
      </c>
      <c r="W45" s="52">
        <v>2020</v>
      </c>
      <c r="X45" s="52">
        <v>2020</v>
      </c>
      <c r="Y45" s="52">
        <v>2020</v>
      </c>
      <c r="Z45" s="52">
        <v>2020</v>
      </c>
      <c r="AA45" s="52">
        <v>2022</v>
      </c>
      <c r="AB45" s="52">
        <v>2019</v>
      </c>
      <c r="AC45" s="52">
        <v>2020</v>
      </c>
      <c r="AD45" s="52">
        <v>2020</v>
      </c>
      <c r="AE45" s="52">
        <v>2021</v>
      </c>
      <c r="AF45" s="76" t="s">
        <v>154</v>
      </c>
      <c r="AG45" s="52">
        <v>2021</v>
      </c>
      <c r="AH45" s="63">
        <v>2020</v>
      </c>
      <c r="AI45" s="52">
        <v>2020</v>
      </c>
      <c r="AJ45" s="52">
        <v>2020</v>
      </c>
      <c r="AK45" s="52">
        <v>2020</v>
      </c>
      <c r="AL45" s="76">
        <v>2021</v>
      </c>
      <c r="AM45" s="59">
        <v>2021</v>
      </c>
      <c r="AN45" s="59">
        <v>2021</v>
      </c>
      <c r="AO45" s="52">
        <v>2020</v>
      </c>
      <c r="AP45" s="52">
        <v>2021</v>
      </c>
      <c r="AQ45" s="52">
        <v>2021</v>
      </c>
      <c r="AR45" s="52">
        <v>2021</v>
      </c>
      <c r="AS45" s="52">
        <v>2021</v>
      </c>
      <c r="AT45" s="52">
        <v>2020</v>
      </c>
      <c r="AU45" s="52">
        <v>2019</v>
      </c>
      <c r="AV45" s="52">
        <v>2020</v>
      </c>
      <c r="AW45" s="52">
        <v>2021</v>
      </c>
      <c r="AX45" s="52">
        <v>2021</v>
      </c>
      <c r="AY45" s="52">
        <v>2019</v>
      </c>
      <c r="AZ45" s="52">
        <v>2019</v>
      </c>
      <c r="BA45" s="52">
        <v>2019</v>
      </c>
      <c r="BB45" s="52">
        <v>2019</v>
      </c>
      <c r="BC45" s="52">
        <v>2021</v>
      </c>
      <c r="BD45" s="52">
        <v>2021</v>
      </c>
      <c r="BE45" s="52">
        <v>2020</v>
      </c>
      <c r="BF45" s="52">
        <v>2020</v>
      </c>
      <c r="BG45" s="52">
        <v>2022</v>
      </c>
      <c r="BH45" s="52">
        <v>2019</v>
      </c>
      <c r="BI45" s="52">
        <v>2020</v>
      </c>
      <c r="BJ45" s="52">
        <v>2020</v>
      </c>
      <c r="BK45" s="52">
        <v>2020</v>
      </c>
    </row>
    <row r="46" spans="1:63" ht="15.75">
      <c r="A46" s="331" t="s">
        <v>264</v>
      </c>
      <c r="B46" s="328" t="s">
        <v>113</v>
      </c>
      <c r="C46" s="51">
        <v>2020</v>
      </c>
      <c r="D46" s="51">
        <v>2020</v>
      </c>
      <c r="E46" s="51">
        <v>2020</v>
      </c>
      <c r="F46" s="51">
        <v>2020</v>
      </c>
      <c r="G46" s="51">
        <v>2020</v>
      </c>
      <c r="H46" s="51">
        <v>2020</v>
      </c>
      <c r="I46" s="61">
        <v>2021</v>
      </c>
      <c r="J46" s="52">
        <v>2021</v>
      </c>
      <c r="K46" s="52">
        <v>2021</v>
      </c>
      <c r="L46" s="61">
        <v>2021</v>
      </c>
      <c r="M46" s="52">
        <v>2021</v>
      </c>
      <c r="N46" s="52">
        <v>2021</v>
      </c>
      <c r="O46" s="52">
        <v>2019</v>
      </c>
      <c r="P46" s="52" t="s">
        <v>154</v>
      </c>
      <c r="Q46" s="52">
        <v>2020</v>
      </c>
      <c r="R46" s="52">
        <v>2020</v>
      </c>
      <c r="S46" s="52">
        <v>2020</v>
      </c>
      <c r="T46" s="52">
        <v>2020</v>
      </c>
      <c r="U46" s="52">
        <v>2020</v>
      </c>
      <c r="V46" s="52">
        <v>2020</v>
      </c>
      <c r="W46" s="52">
        <v>2020</v>
      </c>
      <c r="X46" s="52">
        <v>2020</v>
      </c>
      <c r="Y46" s="52">
        <v>2020</v>
      </c>
      <c r="Z46" s="52">
        <v>2020</v>
      </c>
      <c r="AA46" s="52">
        <v>2022</v>
      </c>
      <c r="AB46" s="52">
        <v>2019</v>
      </c>
      <c r="AC46" s="52">
        <v>2020</v>
      </c>
      <c r="AD46" s="52">
        <v>2020</v>
      </c>
      <c r="AE46" s="52">
        <v>2021</v>
      </c>
      <c r="AF46" s="76" t="s">
        <v>154</v>
      </c>
      <c r="AG46" s="52">
        <v>2021</v>
      </c>
      <c r="AH46" s="63">
        <v>2020</v>
      </c>
      <c r="AI46" s="52">
        <v>2020</v>
      </c>
      <c r="AJ46" s="52">
        <v>2020</v>
      </c>
      <c r="AK46" s="52">
        <v>2020</v>
      </c>
      <c r="AL46" s="76">
        <v>2021</v>
      </c>
      <c r="AM46" s="59">
        <v>2021</v>
      </c>
      <c r="AN46" s="59">
        <v>2021</v>
      </c>
      <c r="AO46" s="52">
        <v>2020</v>
      </c>
      <c r="AP46" s="52">
        <v>2021</v>
      </c>
      <c r="AQ46" s="52">
        <v>2021</v>
      </c>
      <c r="AR46" s="52">
        <v>2021</v>
      </c>
      <c r="AS46" s="52">
        <v>2021</v>
      </c>
      <c r="AT46" s="52">
        <v>2020</v>
      </c>
      <c r="AU46" s="52">
        <v>2019</v>
      </c>
      <c r="AV46" s="52">
        <v>2020</v>
      </c>
      <c r="AW46" s="52">
        <v>2021</v>
      </c>
      <c r="AX46" s="52">
        <v>2021</v>
      </c>
      <c r="AY46" s="52">
        <v>2019</v>
      </c>
      <c r="AZ46" s="52">
        <v>2019</v>
      </c>
      <c r="BA46" s="52">
        <v>2019</v>
      </c>
      <c r="BB46" s="52">
        <v>2019</v>
      </c>
      <c r="BC46" s="52">
        <v>2021</v>
      </c>
      <c r="BD46" s="52">
        <v>2021</v>
      </c>
      <c r="BE46" s="52">
        <v>2020</v>
      </c>
      <c r="BF46" s="52">
        <v>2020</v>
      </c>
      <c r="BG46" s="52">
        <v>2022</v>
      </c>
      <c r="BH46" s="52">
        <v>2019</v>
      </c>
      <c r="BI46" s="52">
        <v>2020</v>
      </c>
      <c r="BJ46" s="52">
        <v>2020</v>
      </c>
      <c r="BK46" s="52">
        <v>2020</v>
      </c>
    </row>
    <row r="47" spans="1:63" ht="15.75">
      <c r="A47" s="331" t="s">
        <v>265</v>
      </c>
      <c r="B47" s="328" t="s">
        <v>105</v>
      </c>
      <c r="C47" s="51">
        <v>2020</v>
      </c>
      <c r="D47" s="51">
        <v>2020</v>
      </c>
      <c r="E47" s="51">
        <v>2020</v>
      </c>
      <c r="F47" s="51">
        <v>2020</v>
      </c>
      <c r="G47" s="51">
        <v>2020</v>
      </c>
      <c r="H47" s="51">
        <v>2020</v>
      </c>
      <c r="I47" s="61">
        <v>2021</v>
      </c>
      <c r="J47" s="52">
        <v>2021</v>
      </c>
      <c r="K47" s="52">
        <v>2021</v>
      </c>
      <c r="L47" s="61">
        <v>2021</v>
      </c>
      <c r="M47" s="52">
        <v>2021</v>
      </c>
      <c r="N47" s="52">
        <v>2021</v>
      </c>
      <c r="O47" s="52">
        <v>2019</v>
      </c>
      <c r="P47" s="52" t="s">
        <v>154</v>
      </c>
      <c r="Q47" s="52">
        <v>2020</v>
      </c>
      <c r="R47" s="52">
        <v>2020</v>
      </c>
      <c r="S47" s="52">
        <v>2020</v>
      </c>
      <c r="T47" s="52">
        <v>2020</v>
      </c>
      <c r="U47" s="52">
        <v>2020</v>
      </c>
      <c r="V47" s="52">
        <v>2020</v>
      </c>
      <c r="W47" s="52">
        <v>2020</v>
      </c>
      <c r="X47" s="52">
        <v>2020</v>
      </c>
      <c r="Y47" s="52">
        <v>2020</v>
      </c>
      <c r="Z47" s="52">
        <v>2020</v>
      </c>
      <c r="AA47" s="52">
        <v>2022</v>
      </c>
      <c r="AB47" s="52">
        <v>2019</v>
      </c>
      <c r="AC47" s="52">
        <v>2020</v>
      </c>
      <c r="AD47" s="52">
        <v>2020</v>
      </c>
      <c r="AE47" s="52">
        <v>2021</v>
      </c>
      <c r="AF47" s="76" t="s">
        <v>154</v>
      </c>
      <c r="AG47" s="52">
        <v>2021</v>
      </c>
      <c r="AH47" s="63">
        <v>2020</v>
      </c>
      <c r="AI47" s="52">
        <v>2020</v>
      </c>
      <c r="AJ47" s="52">
        <v>2020</v>
      </c>
      <c r="AK47" s="52">
        <v>2020</v>
      </c>
      <c r="AL47" s="76">
        <v>2021</v>
      </c>
      <c r="AM47" s="59">
        <v>2021</v>
      </c>
      <c r="AN47" s="59">
        <v>2021</v>
      </c>
      <c r="AO47" s="52">
        <v>2020</v>
      </c>
      <c r="AP47" s="52">
        <v>2021</v>
      </c>
      <c r="AQ47" s="52">
        <v>2021</v>
      </c>
      <c r="AR47" s="52">
        <v>2021</v>
      </c>
      <c r="AS47" s="52">
        <v>2021</v>
      </c>
      <c r="AT47" s="52">
        <v>2020</v>
      </c>
      <c r="AU47" s="52">
        <v>2019</v>
      </c>
      <c r="AV47" s="52">
        <v>2020</v>
      </c>
      <c r="AW47" s="52">
        <v>2021</v>
      </c>
      <c r="AX47" s="52">
        <v>2021</v>
      </c>
      <c r="AY47" s="52">
        <v>2019</v>
      </c>
      <c r="AZ47" s="52">
        <v>2019</v>
      </c>
      <c r="BA47" s="52">
        <v>2019</v>
      </c>
      <c r="BB47" s="52">
        <v>2019</v>
      </c>
      <c r="BC47" s="52">
        <v>2021</v>
      </c>
      <c r="BD47" s="52">
        <v>2021</v>
      </c>
      <c r="BE47" s="52">
        <v>2020</v>
      </c>
      <c r="BF47" s="52">
        <v>2020</v>
      </c>
      <c r="BG47" s="52">
        <v>2022</v>
      </c>
      <c r="BH47" s="52">
        <v>2019</v>
      </c>
      <c r="BI47" s="52">
        <v>2020</v>
      </c>
      <c r="BJ47" s="52">
        <v>2020</v>
      </c>
      <c r="BK47" s="52">
        <v>2020</v>
      </c>
    </row>
    <row r="48" spans="1:63" ht="15.75">
      <c r="A48" s="331" t="s">
        <v>266</v>
      </c>
      <c r="B48" s="328" t="s">
        <v>106</v>
      </c>
      <c r="C48" s="51">
        <v>2020</v>
      </c>
      <c r="D48" s="51">
        <v>2020</v>
      </c>
      <c r="E48" s="51">
        <v>2020</v>
      </c>
      <c r="F48" s="51">
        <v>2020</v>
      </c>
      <c r="G48" s="51">
        <v>2020</v>
      </c>
      <c r="H48" s="51">
        <v>2020</v>
      </c>
      <c r="I48" s="61">
        <v>2021</v>
      </c>
      <c r="J48" s="52">
        <v>2021</v>
      </c>
      <c r="K48" s="52">
        <v>2021</v>
      </c>
      <c r="L48" s="61">
        <v>2021</v>
      </c>
      <c r="M48" s="52">
        <v>2021</v>
      </c>
      <c r="N48" s="52">
        <v>2021</v>
      </c>
      <c r="O48" s="52">
        <v>2019</v>
      </c>
      <c r="P48" s="52" t="s">
        <v>154</v>
      </c>
      <c r="Q48" s="52">
        <v>2020</v>
      </c>
      <c r="R48" s="52">
        <v>2020</v>
      </c>
      <c r="S48" s="52">
        <v>2020</v>
      </c>
      <c r="T48" s="52">
        <v>2020</v>
      </c>
      <c r="U48" s="52">
        <v>2020</v>
      </c>
      <c r="V48" s="52">
        <v>2020</v>
      </c>
      <c r="W48" s="52">
        <v>2020</v>
      </c>
      <c r="X48" s="52">
        <v>2020</v>
      </c>
      <c r="Y48" s="52">
        <v>2020</v>
      </c>
      <c r="Z48" s="52">
        <v>2020</v>
      </c>
      <c r="AA48" s="52">
        <v>2022</v>
      </c>
      <c r="AB48" s="52">
        <v>2019</v>
      </c>
      <c r="AC48" s="52">
        <v>2020</v>
      </c>
      <c r="AD48" s="52">
        <v>2020</v>
      </c>
      <c r="AE48" s="52">
        <v>2021</v>
      </c>
      <c r="AF48" s="76" t="s">
        <v>154</v>
      </c>
      <c r="AG48" s="52">
        <v>2021</v>
      </c>
      <c r="AH48" s="63">
        <v>2020</v>
      </c>
      <c r="AI48" s="52">
        <v>2020</v>
      </c>
      <c r="AJ48" s="52">
        <v>2020</v>
      </c>
      <c r="AK48" s="52">
        <v>2020</v>
      </c>
      <c r="AL48" s="76">
        <v>2021</v>
      </c>
      <c r="AM48" s="59">
        <v>2021</v>
      </c>
      <c r="AN48" s="59">
        <v>2021</v>
      </c>
      <c r="AO48" s="52">
        <v>2020</v>
      </c>
      <c r="AP48" s="52">
        <v>2021</v>
      </c>
      <c r="AQ48" s="52">
        <v>2021</v>
      </c>
      <c r="AR48" s="52">
        <v>2021</v>
      </c>
      <c r="AS48" s="52">
        <v>2021</v>
      </c>
      <c r="AT48" s="52">
        <v>2020</v>
      </c>
      <c r="AU48" s="52">
        <v>2019</v>
      </c>
      <c r="AV48" s="52">
        <v>2020</v>
      </c>
      <c r="AW48" s="52">
        <v>2021</v>
      </c>
      <c r="AX48" s="52">
        <v>2021</v>
      </c>
      <c r="AY48" s="52">
        <v>2019</v>
      </c>
      <c r="AZ48" s="52">
        <v>2019</v>
      </c>
      <c r="BA48" s="52">
        <v>2019</v>
      </c>
      <c r="BB48" s="52">
        <v>2019</v>
      </c>
      <c r="BC48" s="52">
        <v>2021</v>
      </c>
      <c r="BD48" s="52">
        <v>2021</v>
      </c>
      <c r="BE48" s="52">
        <v>2020</v>
      </c>
      <c r="BF48" s="52">
        <v>2020</v>
      </c>
      <c r="BG48" s="52">
        <v>2022</v>
      </c>
      <c r="BH48" s="52">
        <v>2019</v>
      </c>
      <c r="BI48" s="52">
        <v>2020</v>
      </c>
      <c r="BJ48" s="52">
        <v>2020</v>
      </c>
      <c r="BK48" s="52">
        <v>2020</v>
      </c>
    </row>
    <row r="49" spans="1:63" ht="15.75">
      <c r="A49" s="331" t="s">
        <v>267</v>
      </c>
      <c r="B49" s="328" t="s">
        <v>104</v>
      </c>
      <c r="C49" s="51">
        <v>2020</v>
      </c>
      <c r="D49" s="51">
        <v>2020</v>
      </c>
      <c r="E49" s="51">
        <v>2020</v>
      </c>
      <c r="F49" s="51">
        <v>2020</v>
      </c>
      <c r="G49" s="51">
        <v>2020</v>
      </c>
      <c r="H49" s="51">
        <v>2020</v>
      </c>
      <c r="I49" s="61">
        <v>2021</v>
      </c>
      <c r="J49" s="52">
        <v>2021</v>
      </c>
      <c r="K49" s="52">
        <v>2021</v>
      </c>
      <c r="L49" s="61">
        <v>2021</v>
      </c>
      <c r="M49" s="52">
        <v>2021</v>
      </c>
      <c r="N49" s="52">
        <v>2021</v>
      </c>
      <c r="O49" s="52">
        <v>2019</v>
      </c>
      <c r="P49" s="52" t="s">
        <v>154</v>
      </c>
      <c r="Q49" s="52">
        <v>2020</v>
      </c>
      <c r="R49" s="52">
        <v>2020</v>
      </c>
      <c r="S49" s="52">
        <v>2020</v>
      </c>
      <c r="T49" s="52">
        <v>2020</v>
      </c>
      <c r="U49" s="52">
        <v>2020</v>
      </c>
      <c r="V49" s="52">
        <v>2020</v>
      </c>
      <c r="W49" s="52">
        <v>2020</v>
      </c>
      <c r="X49" s="52">
        <v>2020</v>
      </c>
      <c r="Y49" s="52">
        <v>2020</v>
      </c>
      <c r="Z49" s="52">
        <v>2020</v>
      </c>
      <c r="AA49" s="52">
        <v>2022</v>
      </c>
      <c r="AB49" s="52">
        <v>2019</v>
      </c>
      <c r="AC49" s="52">
        <v>2020</v>
      </c>
      <c r="AD49" s="52">
        <v>2020</v>
      </c>
      <c r="AE49" s="52">
        <v>2021</v>
      </c>
      <c r="AF49" s="76" t="s">
        <v>154</v>
      </c>
      <c r="AG49" s="52">
        <v>2021</v>
      </c>
      <c r="AH49" s="63">
        <v>2020</v>
      </c>
      <c r="AI49" s="52">
        <v>2020</v>
      </c>
      <c r="AJ49" s="52">
        <v>2020</v>
      </c>
      <c r="AK49" s="52">
        <v>2020</v>
      </c>
      <c r="AL49" s="76">
        <v>2021</v>
      </c>
      <c r="AM49" s="59">
        <v>2021</v>
      </c>
      <c r="AN49" s="59">
        <v>2021</v>
      </c>
      <c r="AO49" s="52">
        <v>2020</v>
      </c>
      <c r="AP49" s="52">
        <v>2021</v>
      </c>
      <c r="AQ49" s="52">
        <v>2021</v>
      </c>
      <c r="AR49" s="52">
        <v>2021</v>
      </c>
      <c r="AS49" s="52">
        <v>2021</v>
      </c>
      <c r="AT49" s="52">
        <v>2020</v>
      </c>
      <c r="AU49" s="52">
        <v>2019</v>
      </c>
      <c r="AV49" s="52">
        <v>2020</v>
      </c>
      <c r="AW49" s="52">
        <v>2021</v>
      </c>
      <c r="AX49" s="52">
        <v>2021</v>
      </c>
      <c r="AY49" s="52">
        <v>2019</v>
      </c>
      <c r="AZ49" s="52">
        <v>2019</v>
      </c>
      <c r="BA49" s="52">
        <v>2019</v>
      </c>
      <c r="BB49" s="52">
        <v>2019</v>
      </c>
      <c r="BC49" s="52">
        <v>2021</v>
      </c>
      <c r="BD49" s="52">
        <v>2021</v>
      </c>
      <c r="BE49" s="52">
        <v>2020</v>
      </c>
      <c r="BF49" s="52">
        <v>2020</v>
      </c>
      <c r="BG49" s="52">
        <v>2022</v>
      </c>
      <c r="BH49" s="52">
        <v>2019</v>
      </c>
      <c r="BI49" s="52">
        <v>2020</v>
      </c>
      <c r="BJ49" s="52">
        <v>2020</v>
      </c>
      <c r="BK49" s="52">
        <v>2020</v>
      </c>
    </row>
    <row r="50" spans="1:63" ht="15.75">
      <c r="A50" s="331" t="s">
        <v>268</v>
      </c>
      <c r="B50" s="328" t="s">
        <v>108</v>
      </c>
      <c r="C50" s="51">
        <v>2020</v>
      </c>
      <c r="D50" s="51">
        <v>2020</v>
      </c>
      <c r="E50" s="51">
        <v>2020</v>
      </c>
      <c r="F50" s="51">
        <v>2020</v>
      </c>
      <c r="G50" s="51">
        <v>2020</v>
      </c>
      <c r="H50" s="51">
        <v>2020</v>
      </c>
      <c r="I50" s="61">
        <v>2021</v>
      </c>
      <c r="J50" s="52">
        <v>2021</v>
      </c>
      <c r="K50" s="52">
        <v>2021</v>
      </c>
      <c r="L50" s="61">
        <v>2021</v>
      </c>
      <c r="M50" s="52">
        <v>2021</v>
      </c>
      <c r="N50" s="52">
        <v>2021</v>
      </c>
      <c r="O50" s="52">
        <v>2019</v>
      </c>
      <c r="P50" s="52" t="s">
        <v>154</v>
      </c>
      <c r="Q50" s="52">
        <v>2020</v>
      </c>
      <c r="R50" s="52">
        <v>2020</v>
      </c>
      <c r="S50" s="52">
        <v>2020</v>
      </c>
      <c r="T50" s="52">
        <v>2020</v>
      </c>
      <c r="U50" s="52">
        <v>2020</v>
      </c>
      <c r="V50" s="52">
        <v>2020</v>
      </c>
      <c r="W50" s="52">
        <v>2020</v>
      </c>
      <c r="X50" s="52">
        <v>2020</v>
      </c>
      <c r="Y50" s="52">
        <v>2020</v>
      </c>
      <c r="Z50" s="52">
        <v>2020</v>
      </c>
      <c r="AA50" s="52">
        <v>2022</v>
      </c>
      <c r="AB50" s="52">
        <v>2019</v>
      </c>
      <c r="AC50" s="52">
        <v>2020</v>
      </c>
      <c r="AD50" s="52">
        <v>2020</v>
      </c>
      <c r="AE50" s="52">
        <v>2021</v>
      </c>
      <c r="AF50" s="76" t="s">
        <v>154</v>
      </c>
      <c r="AG50" s="52">
        <v>2021</v>
      </c>
      <c r="AH50" s="63">
        <v>2020</v>
      </c>
      <c r="AI50" s="52">
        <v>2020</v>
      </c>
      <c r="AJ50" s="52">
        <v>2020</v>
      </c>
      <c r="AK50" s="52">
        <v>2020</v>
      </c>
      <c r="AL50" s="76">
        <v>2021</v>
      </c>
      <c r="AM50" s="59">
        <v>2021</v>
      </c>
      <c r="AN50" s="59">
        <v>2021</v>
      </c>
      <c r="AO50" s="52">
        <v>2020</v>
      </c>
      <c r="AP50" s="52">
        <v>2021</v>
      </c>
      <c r="AQ50" s="52">
        <v>2021</v>
      </c>
      <c r="AR50" s="52">
        <v>2021</v>
      </c>
      <c r="AS50" s="52">
        <v>2021</v>
      </c>
      <c r="AT50" s="52">
        <v>2020</v>
      </c>
      <c r="AU50" s="52">
        <v>2019</v>
      </c>
      <c r="AV50" s="52">
        <v>2020</v>
      </c>
      <c r="AW50" s="52">
        <v>2021</v>
      </c>
      <c r="AX50" s="52">
        <v>2021</v>
      </c>
      <c r="AY50" s="52">
        <v>2019</v>
      </c>
      <c r="AZ50" s="52">
        <v>2019</v>
      </c>
      <c r="BA50" s="52">
        <v>2019</v>
      </c>
      <c r="BB50" s="52">
        <v>2019</v>
      </c>
      <c r="BC50" s="52">
        <v>2021</v>
      </c>
      <c r="BD50" s="52">
        <v>2021</v>
      </c>
      <c r="BE50" s="52">
        <v>2020</v>
      </c>
      <c r="BF50" s="52">
        <v>2020</v>
      </c>
      <c r="BG50" s="52">
        <v>2022</v>
      </c>
      <c r="BH50" s="52">
        <v>2019</v>
      </c>
      <c r="BI50" s="52">
        <v>2020</v>
      </c>
      <c r="BJ50" s="52">
        <v>2020</v>
      </c>
      <c r="BK50" s="52">
        <v>2020</v>
      </c>
    </row>
    <row r="51" spans="1:63" ht="15.75">
      <c r="A51" s="331" t="s">
        <v>269</v>
      </c>
      <c r="B51" s="328" t="s">
        <v>110</v>
      </c>
      <c r="C51" s="51">
        <v>2020</v>
      </c>
      <c r="D51" s="51">
        <v>2020</v>
      </c>
      <c r="E51" s="51">
        <v>2020</v>
      </c>
      <c r="F51" s="51">
        <v>2020</v>
      </c>
      <c r="G51" s="51">
        <v>2020</v>
      </c>
      <c r="H51" s="51">
        <v>2020</v>
      </c>
      <c r="I51" s="61">
        <v>2021</v>
      </c>
      <c r="J51" s="52">
        <v>2021</v>
      </c>
      <c r="K51" s="52">
        <v>2021</v>
      </c>
      <c r="L51" s="61">
        <v>2021</v>
      </c>
      <c r="M51" s="52">
        <v>2021</v>
      </c>
      <c r="N51" s="52">
        <v>2021</v>
      </c>
      <c r="O51" s="52">
        <v>2019</v>
      </c>
      <c r="P51" s="52" t="s">
        <v>154</v>
      </c>
      <c r="Q51" s="52">
        <v>2020</v>
      </c>
      <c r="R51" s="52">
        <v>2020</v>
      </c>
      <c r="S51" s="52">
        <v>2020</v>
      </c>
      <c r="T51" s="52">
        <v>2020</v>
      </c>
      <c r="U51" s="52">
        <v>2020</v>
      </c>
      <c r="V51" s="52">
        <v>2020</v>
      </c>
      <c r="W51" s="52">
        <v>2020</v>
      </c>
      <c r="X51" s="52">
        <v>2020</v>
      </c>
      <c r="Y51" s="52">
        <v>2020</v>
      </c>
      <c r="Z51" s="52">
        <v>2020</v>
      </c>
      <c r="AA51" s="52">
        <v>2022</v>
      </c>
      <c r="AB51" s="52">
        <v>2019</v>
      </c>
      <c r="AC51" s="52">
        <v>2020</v>
      </c>
      <c r="AD51" s="52">
        <v>2020</v>
      </c>
      <c r="AE51" s="52">
        <v>2021</v>
      </c>
      <c r="AF51" s="76" t="s">
        <v>154</v>
      </c>
      <c r="AG51" s="52">
        <v>2021</v>
      </c>
      <c r="AH51" s="63">
        <v>2020</v>
      </c>
      <c r="AI51" s="52">
        <v>2020</v>
      </c>
      <c r="AJ51" s="52">
        <v>2020</v>
      </c>
      <c r="AK51" s="52">
        <v>2020</v>
      </c>
      <c r="AL51" s="76">
        <v>2021</v>
      </c>
      <c r="AM51" s="59">
        <v>2021</v>
      </c>
      <c r="AN51" s="59">
        <v>2021</v>
      </c>
      <c r="AO51" s="52">
        <v>2020</v>
      </c>
      <c r="AP51" s="52">
        <v>2021</v>
      </c>
      <c r="AQ51" s="52">
        <v>2021</v>
      </c>
      <c r="AR51" s="52">
        <v>2021</v>
      </c>
      <c r="AS51" s="52">
        <v>2021</v>
      </c>
      <c r="AT51" s="52">
        <v>2020</v>
      </c>
      <c r="AU51" s="52">
        <v>2019</v>
      </c>
      <c r="AV51" s="52">
        <v>2020</v>
      </c>
      <c r="AW51" s="52">
        <v>2021</v>
      </c>
      <c r="AX51" s="52">
        <v>2021</v>
      </c>
      <c r="AY51" s="52">
        <v>2019</v>
      </c>
      <c r="AZ51" s="52">
        <v>2019</v>
      </c>
      <c r="BA51" s="52">
        <v>2019</v>
      </c>
      <c r="BB51" s="52">
        <v>2019</v>
      </c>
      <c r="BC51" s="52">
        <v>2021</v>
      </c>
      <c r="BD51" s="52">
        <v>2021</v>
      </c>
      <c r="BE51" s="52">
        <v>2020</v>
      </c>
      <c r="BF51" s="52">
        <v>2020</v>
      </c>
      <c r="BG51" s="52">
        <v>2022</v>
      </c>
      <c r="BH51" s="52">
        <v>2019</v>
      </c>
      <c r="BI51" s="52">
        <v>2020</v>
      </c>
      <c r="BJ51" s="52">
        <v>2020</v>
      </c>
      <c r="BK51" s="52">
        <v>2020</v>
      </c>
    </row>
    <row r="52" spans="1:63" ht="15.75">
      <c r="A52" s="330" t="s">
        <v>270</v>
      </c>
      <c r="B52" s="328" t="s">
        <v>109</v>
      </c>
      <c r="C52" s="51">
        <v>2020</v>
      </c>
      <c r="D52" s="51">
        <v>2020</v>
      </c>
      <c r="E52" s="51">
        <v>2020</v>
      </c>
      <c r="F52" s="51">
        <v>2020</v>
      </c>
      <c r="G52" s="51">
        <v>2020</v>
      </c>
      <c r="H52" s="51">
        <v>2020</v>
      </c>
      <c r="I52" s="61">
        <v>2021</v>
      </c>
      <c r="J52" s="52">
        <v>2021</v>
      </c>
      <c r="K52" s="52">
        <v>2021</v>
      </c>
      <c r="L52" s="61">
        <v>2021</v>
      </c>
      <c r="M52" s="52">
        <v>2021</v>
      </c>
      <c r="N52" s="52">
        <v>2021</v>
      </c>
      <c r="O52" s="52">
        <v>2019</v>
      </c>
      <c r="P52" s="52" t="s">
        <v>154</v>
      </c>
      <c r="Q52" s="52">
        <v>2020</v>
      </c>
      <c r="R52" s="52">
        <v>2020</v>
      </c>
      <c r="S52" s="52">
        <v>2020</v>
      </c>
      <c r="T52" s="52">
        <v>2020</v>
      </c>
      <c r="U52" s="52">
        <v>2020</v>
      </c>
      <c r="V52" s="52">
        <v>2020</v>
      </c>
      <c r="W52" s="52">
        <v>2020</v>
      </c>
      <c r="X52" s="52">
        <v>2020</v>
      </c>
      <c r="Y52" s="52">
        <v>2020</v>
      </c>
      <c r="Z52" s="52">
        <v>2020</v>
      </c>
      <c r="AA52" s="52">
        <v>2022</v>
      </c>
      <c r="AB52" s="52">
        <v>2019</v>
      </c>
      <c r="AC52" s="52">
        <v>2020</v>
      </c>
      <c r="AD52" s="52">
        <v>2020</v>
      </c>
      <c r="AE52" s="52">
        <v>2021</v>
      </c>
      <c r="AF52" s="76" t="s">
        <v>154</v>
      </c>
      <c r="AG52" s="52">
        <v>2021</v>
      </c>
      <c r="AH52" s="63">
        <v>2020</v>
      </c>
      <c r="AI52" s="52">
        <v>2020</v>
      </c>
      <c r="AJ52" s="52">
        <v>2020</v>
      </c>
      <c r="AK52" s="52">
        <v>2020</v>
      </c>
      <c r="AL52" s="76">
        <v>2021</v>
      </c>
      <c r="AM52" s="59">
        <v>2021</v>
      </c>
      <c r="AN52" s="59">
        <v>2021</v>
      </c>
      <c r="AO52" s="52">
        <v>2020</v>
      </c>
      <c r="AP52" s="52">
        <v>2021</v>
      </c>
      <c r="AQ52" s="52">
        <v>2021</v>
      </c>
      <c r="AR52" s="52">
        <v>2021</v>
      </c>
      <c r="AS52" s="52">
        <v>2021</v>
      </c>
      <c r="AT52" s="52">
        <v>2020</v>
      </c>
      <c r="AU52" s="52">
        <v>2019</v>
      </c>
      <c r="AV52" s="52">
        <v>2020</v>
      </c>
      <c r="AW52" s="52">
        <v>2021</v>
      </c>
      <c r="AX52" s="52">
        <v>2021</v>
      </c>
      <c r="AY52" s="52">
        <v>2019</v>
      </c>
      <c r="AZ52" s="52">
        <v>2019</v>
      </c>
      <c r="BA52" s="52">
        <v>2019</v>
      </c>
      <c r="BB52" s="52">
        <v>2019</v>
      </c>
      <c r="BC52" s="52">
        <v>2021</v>
      </c>
      <c r="BD52" s="52">
        <v>2021</v>
      </c>
      <c r="BE52" s="52">
        <v>2020</v>
      </c>
      <c r="BF52" s="52">
        <v>2020</v>
      </c>
      <c r="BG52" s="52">
        <v>2022</v>
      </c>
      <c r="BH52" s="52">
        <v>2019</v>
      </c>
      <c r="BI52" s="52">
        <v>2020</v>
      </c>
      <c r="BJ52" s="52">
        <v>2020</v>
      </c>
      <c r="BK52" s="52">
        <v>2020</v>
      </c>
    </row>
    <row r="53" spans="1:63" ht="15.75">
      <c r="A53" s="330" t="s">
        <v>271</v>
      </c>
      <c r="B53" s="328" t="s">
        <v>111</v>
      </c>
      <c r="C53" s="51">
        <v>2020</v>
      </c>
      <c r="D53" s="51">
        <v>2020</v>
      </c>
      <c r="E53" s="51">
        <v>2020</v>
      </c>
      <c r="F53" s="51">
        <v>2020</v>
      </c>
      <c r="G53" s="51">
        <v>2020</v>
      </c>
      <c r="H53" s="51">
        <v>2020</v>
      </c>
      <c r="I53" s="61">
        <v>2021</v>
      </c>
      <c r="J53" s="52">
        <v>2021</v>
      </c>
      <c r="K53" s="52">
        <v>2021</v>
      </c>
      <c r="L53" s="61">
        <v>2021</v>
      </c>
      <c r="M53" s="52">
        <v>2021</v>
      </c>
      <c r="N53" s="52">
        <v>2021</v>
      </c>
      <c r="O53" s="52">
        <v>2019</v>
      </c>
      <c r="P53" s="52" t="s">
        <v>154</v>
      </c>
      <c r="Q53" s="52">
        <v>2020</v>
      </c>
      <c r="R53" s="52">
        <v>2020</v>
      </c>
      <c r="S53" s="52">
        <v>2020</v>
      </c>
      <c r="T53" s="52">
        <v>2020</v>
      </c>
      <c r="U53" s="52">
        <v>2020</v>
      </c>
      <c r="V53" s="52">
        <v>2020</v>
      </c>
      <c r="W53" s="52">
        <v>2020</v>
      </c>
      <c r="X53" s="52">
        <v>2020</v>
      </c>
      <c r="Y53" s="52">
        <v>2020</v>
      </c>
      <c r="Z53" s="52">
        <v>2020</v>
      </c>
      <c r="AA53" s="52">
        <v>2022</v>
      </c>
      <c r="AB53" s="52">
        <v>2019</v>
      </c>
      <c r="AC53" s="52">
        <v>2020</v>
      </c>
      <c r="AD53" s="52">
        <v>2020</v>
      </c>
      <c r="AE53" s="52">
        <v>2021</v>
      </c>
      <c r="AF53" s="76" t="s">
        <v>154</v>
      </c>
      <c r="AG53" s="52">
        <v>2021</v>
      </c>
      <c r="AH53" s="63">
        <v>2020</v>
      </c>
      <c r="AI53" s="52">
        <v>2020</v>
      </c>
      <c r="AJ53" s="52">
        <v>2020</v>
      </c>
      <c r="AK53" s="52">
        <v>2020</v>
      </c>
      <c r="AL53" s="76">
        <v>2021</v>
      </c>
      <c r="AM53" s="59">
        <v>2021</v>
      </c>
      <c r="AN53" s="59">
        <v>2021</v>
      </c>
      <c r="AO53" s="52">
        <v>2020</v>
      </c>
      <c r="AP53" s="52">
        <v>2021</v>
      </c>
      <c r="AQ53" s="52">
        <v>2021</v>
      </c>
      <c r="AR53" s="52">
        <v>2021</v>
      </c>
      <c r="AS53" s="52">
        <v>2021</v>
      </c>
      <c r="AT53" s="52">
        <v>2020</v>
      </c>
      <c r="AU53" s="52">
        <v>2019</v>
      </c>
      <c r="AV53" s="52">
        <v>2020</v>
      </c>
      <c r="AW53" s="52">
        <v>2021</v>
      </c>
      <c r="AX53" s="52">
        <v>2021</v>
      </c>
      <c r="AY53" s="52">
        <v>2019</v>
      </c>
      <c r="AZ53" s="52">
        <v>2019</v>
      </c>
      <c r="BA53" s="52">
        <v>2019</v>
      </c>
      <c r="BB53" s="52">
        <v>2019</v>
      </c>
      <c r="BC53" s="52">
        <v>2021</v>
      </c>
      <c r="BD53" s="52">
        <v>2021</v>
      </c>
      <c r="BE53" s="52">
        <v>2020</v>
      </c>
      <c r="BF53" s="52">
        <v>2020</v>
      </c>
      <c r="BG53" s="52">
        <v>2022</v>
      </c>
      <c r="BH53" s="52">
        <v>2019</v>
      </c>
      <c r="BI53" s="52">
        <v>2020</v>
      </c>
      <c r="BJ53" s="52">
        <v>2020</v>
      </c>
      <c r="BK53" s="52">
        <v>2020</v>
      </c>
    </row>
    <row r="54" spans="1:63" ht="15.75">
      <c r="A54" s="342" t="s">
        <v>272</v>
      </c>
      <c r="B54" s="343" t="s">
        <v>112</v>
      </c>
      <c r="C54" s="164">
        <v>2020</v>
      </c>
      <c r="D54" s="164">
        <v>2020</v>
      </c>
      <c r="E54" s="164">
        <v>2020</v>
      </c>
      <c r="F54" s="164">
        <v>2020</v>
      </c>
      <c r="G54" s="164">
        <v>2020</v>
      </c>
      <c r="H54" s="164">
        <v>2020</v>
      </c>
      <c r="I54" s="109">
        <v>2021</v>
      </c>
      <c r="J54" s="165">
        <v>2021</v>
      </c>
      <c r="K54" s="165">
        <v>2021</v>
      </c>
      <c r="L54" s="109">
        <v>2021</v>
      </c>
      <c r="M54" s="165">
        <v>2021</v>
      </c>
      <c r="N54" s="165">
        <v>2021</v>
      </c>
      <c r="O54" s="165">
        <v>2019</v>
      </c>
      <c r="P54" s="165" t="s">
        <v>154</v>
      </c>
      <c r="Q54" s="165">
        <v>2020</v>
      </c>
      <c r="R54" s="165">
        <v>2020</v>
      </c>
      <c r="S54" s="165">
        <v>2020</v>
      </c>
      <c r="T54" s="165">
        <v>2020</v>
      </c>
      <c r="U54" s="165">
        <v>2020</v>
      </c>
      <c r="V54" s="165">
        <v>2020</v>
      </c>
      <c r="W54" s="165">
        <v>2020</v>
      </c>
      <c r="X54" s="165">
        <v>2020</v>
      </c>
      <c r="Y54" s="165">
        <v>2020</v>
      </c>
      <c r="Z54" s="165">
        <v>2020</v>
      </c>
      <c r="AA54" s="165">
        <v>2022</v>
      </c>
      <c r="AB54" s="165">
        <v>2019</v>
      </c>
      <c r="AC54" s="165">
        <v>2020</v>
      </c>
      <c r="AD54" s="165">
        <v>2020</v>
      </c>
      <c r="AE54" s="165">
        <v>2021</v>
      </c>
      <c r="AF54" s="166" t="s">
        <v>154</v>
      </c>
      <c r="AG54" s="165">
        <v>2021</v>
      </c>
      <c r="AH54" s="167">
        <v>2020</v>
      </c>
      <c r="AI54" s="165">
        <v>2020</v>
      </c>
      <c r="AJ54" s="165">
        <v>2020</v>
      </c>
      <c r="AK54" s="165">
        <v>2020</v>
      </c>
      <c r="AL54" s="166">
        <v>2021</v>
      </c>
      <c r="AM54" s="168">
        <v>2021</v>
      </c>
      <c r="AN54" s="168">
        <v>2021</v>
      </c>
      <c r="AO54" s="165">
        <v>2020</v>
      </c>
      <c r="AP54" s="165">
        <v>2021</v>
      </c>
      <c r="AQ54" s="165">
        <v>2021</v>
      </c>
      <c r="AR54" s="165">
        <v>2021</v>
      </c>
      <c r="AS54" s="165">
        <v>2021</v>
      </c>
      <c r="AT54" s="165">
        <v>2020</v>
      </c>
      <c r="AU54" s="165">
        <v>2019</v>
      </c>
      <c r="AV54" s="165">
        <v>2020</v>
      </c>
      <c r="AW54" s="165">
        <v>2021</v>
      </c>
      <c r="AX54" s="165">
        <v>2021</v>
      </c>
      <c r="AY54" s="165">
        <v>2019</v>
      </c>
      <c r="AZ54" s="165">
        <v>2019</v>
      </c>
      <c r="BA54" s="165">
        <v>2019</v>
      </c>
      <c r="BB54" s="165">
        <v>2019</v>
      </c>
      <c r="BC54" s="165">
        <v>2021</v>
      </c>
      <c r="BD54" s="165">
        <v>2021</v>
      </c>
      <c r="BE54" s="165">
        <v>2020</v>
      </c>
      <c r="BF54" s="165">
        <v>2020</v>
      </c>
      <c r="BG54" s="165">
        <v>2022</v>
      </c>
      <c r="BH54" s="165">
        <v>2019</v>
      </c>
      <c r="BI54" s="165">
        <v>2020</v>
      </c>
      <c r="BJ54" s="165">
        <v>2020</v>
      </c>
      <c r="BK54" s="165">
        <v>2020</v>
      </c>
    </row>
  </sheetData>
  <phoneticPr fontId="115"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K55"/>
  <sheetViews>
    <sheetView showGridLines="0" zoomScale="86" zoomScaleNormal="86" workbookViewId="0">
      <pane xSplit="2" ySplit="4" topLeftCell="C5" activePane="bottomRight" state="frozen"/>
      <selection pane="topRight" activeCell="C1" sqref="C1"/>
      <selection pane="bottomLeft" activeCell="A5" sqref="A5"/>
      <selection pane="bottomRight" activeCell="D2" sqref="D2"/>
    </sheetView>
  </sheetViews>
  <sheetFormatPr defaultColWidth="9.140625" defaultRowHeight="15"/>
  <cols>
    <col min="1" max="1" width="33.42578125" style="1" bestFit="1" customWidth="1"/>
    <col min="2" max="2" width="12.85546875" style="1" bestFit="1" customWidth="1"/>
    <col min="3" max="30" width="11.42578125" style="1" customWidth="1"/>
    <col min="31" max="31" width="11.42578125" style="70" customWidth="1"/>
    <col min="32" max="45" width="11.42578125" style="1" customWidth="1"/>
    <col min="46" max="46" width="9.85546875" style="1" customWidth="1"/>
    <col min="47" max="16384" width="9.140625" style="1"/>
  </cols>
  <sheetData>
    <row r="1" spans="1:63">
      <c r="A1" s="244"/>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row>
    <row r="2" spans="1:63" s="75" customFormat="1" ht="121.5" customHeight="1">
      <c r="A2" s="374" t="s">
        <v>274</v>
      </c>
      <c r="B2" s="375" t="s">
        <v>275</v>
      </c>
      <c r="C2" s="67" t="s">
        <v>315</v>
      </c>
      <c r="D2" s="67" t="s">
        <v>316</v>
      </c>
      <c r="E2" s="67" t="s">
        <v>319</v>
      </c>
      <c r="F2" s="67" t="s">
        <v>320</v>
      </c>
      <c r="G2" s="67" t="s">
        <v>318</v>
      </c>
      <c r="H2" s="67" t="s">
        <v>339</v>
      </c>
      <c r="I2" s="67" t="s">
        <v>322</v>
      </c>
      <c r="J2" s="67" t="s">
        <v>343</v>
      </c>
      <c r="K2" s="67" t="s">
        <v>344</v>
      </c>
      <c r="L2" s="67" t="s">
        <v>359</v>
      </c>
      <c r="M2" s="67" t="s">
        <v>341</v>
      </c>
      <c r="N2" s="67" t="s">
        <v>342</v>
      </c>
      <c r="O2" s="47" t="s">
        <v>346</v>
      </c>
      <c r="P2" s="47" t="s">
        <v>347</v>
      </c>
      <c r="Q2" s="47" t="s">
        <v>354</v>
      </c>
      <c r="R2" s="47" t="s">
        <v>390</v>
      </c>
      <c r="S2" s="47" t="s">
        <v>401</v>
      </c>
      <c r="T2" s="47" t="s">
        <v>402</v>
      </c>
      <c r="U2" s="47" t="s">
        <v>403</v>
      </c>
      <c r="V2" s="47" t="s">
        <v>404</v>
      </c>
      <c r="W2" s="47" t="s">
        <v>405</v>
      </c>
      <c r="X2" s="47" t="s">
        <v>406</v>
      </c>
      <c r="Y2" s="47" t="s">
        <v>407</v>
      </c>
      <c r="Z2" s="47" t="s">
        <v>684</v>
      </c>
      <c r="AA2" s="47" t="s">
        <v>409</v>
      </c>
      <c r="AB2" s="47" t="s">
        <v>410</v>
      </c>
      <c r="AC2" s="47" t="s">
        <v>410</v>
      </c>
      <c r="AD2" s="47" t="s">
        <v>411</v>
      </c>
      <c r="AE2" s="47" t="s">
        <v>412</v>
      </c>
      <c r="AF2" s="47" t="s">
        <v>413</v>
      </c>
      <c r="AG2" s="47" t="s">
        <v>414</v>
      </c>
      <c r="AH2" s="47" t="s">
        <v>360</v>
      </c>
      <c r="AI2" s="47" t="s">
        <v>361</v>
      </c>
      <c r="AJ2" s="47" t="s">
        <v>348</v>
      </c>
      <c r="AK2" s="47" t="s">
        <v>685</v>
      </c>
      <c r="AL2" s="47" t="s">
        <v>366</v>
      </c>
      <c r="AM2" s="47" t="s">
        <v>424</v>
      </c>
      <c r="AN2" s="47" t="s">
        <v>425</v>
      </c>
      <c r="AO2" s="47" t="s">
        <v>369</v>
      </c>
      <c r="AP2" s="47" t="s">
        <v>362</v>
      </c>
      <c r="AQ2" s="47" t="s">
        <v>363</v>
      </c>
      <c r="AR2" s="47" t="s">
        <v>427</v>
      </c>
      <c r="AS2" s="47" t="s">
        <v>428</v>
      </c>
      <c r="AT2" s="67" t="s">
        <v>429</v>
      </c>
      <c r="AU2" s="67" t="s">
        <v>374</v>
      </c>
      <c r="AV2" s="67" t="s">
        <v>375</v>
      </c>
      <c r="AW2" s="67" t="s">
        <v>430</v>
      </c>
      <c r="AX2" s="67" t="s">
        <v>431</v>
      </c>
      <c r="AY2" s="67" t="s">
        <v>380</v>
      </c>
      <c r="AZ2" s="67" t="s">
        <v>381</v>
      </c>
      <c r="BA2" s="67" t="s">
        <v>382</v>
      </c>
      <c r="BB2" s="67" t="s">
        <v>383</v>
      </c>
      <c r="BC2" s="67" t="s">
        <v>384</v>
      </c>
      <c r="BD2" s="67" t="s">
        <v>385</v>
      </c>
      <c r="BE2" s="67" t="s">
        <v>432</v>
      </c>
      <c r="BF2" s="67" t="s">
        <v>433</v>
      </c>
      <c r="BG2" s="67" t="s">
        <v>386</v>
      </c>
      <c r="BH2" s="67" t="s">
        <v>389</v>
      </c>
      <c r="BI2" s="67" t="s">
        <v>434</v>
      </c>
      <c r="BJ2" s="67" t="s">
        <v>435</v>
      </c>
      <c r="BK2" s="67" t="s">
        <v>437</v>
      </c>
    </row>
    <row r="3" spans="1:63" ht="25.5">
      <c r="A3" s="376" t="s">
        <v>444</v>
      </c>
      <c r="B3" s="375"/>
      <c r="C3" s="38" t="s">
        <v>156</v>
      </c>
      <c r="D3" s="38" t="s">
        <v>156</v>
      </c>
      <c r="E3" s="38" t="s">
        <v>398</v>
      </c>
      <c r="F3" s="38" t="s">
        <v>398</v>
      </c>
      <c r="G3" s="38" t="s">
        <v>203</v>
      </c>
      <c r="H3" s="38" t="s">
        <v>192</v>
      </c>
      <c r="I3" s="38" t="s">
        <v>193</v>
      </c>
      <c r="J3" s="38">
        <v>2021</v>
      </c>
      <c r="K3" s="38">
        <v>2021</v>
      </c>
      <c r="L3" s="38">
        <v>2021</v>
      </c>
      <c r="M3" s="38">
        <v>2021</v>
      </c>
      <c r="N3" s="38">
        <v>2021</v>
      </c>
      <c r="O3" s="38">
        <v>2019</v>
      </c>
      <c r="P3" s="38" t="s">
        <v>207</v>
      </c>
      <c r="Q3" s="38" t="s">
        <v>198</v>
      </c>
      <c r="R3" s="38" t="s">
        <v>155</v>
      </c>
      <c r="S3" s="38" t="s">
        <v>202</v>
      </c>
      <c r="T3" s="38" t="s">
        <v>199</v>
      </c>
      <c r="U3" s="38" t="s">
        <v>199</v>
      </c>
      <c r="V3" s="38">
        <v>2020</v>
      </c>
      <c r="W3" s="38">
        <v>2020</v>
      </c>
      <c r="X3" s="38" t="s">
        <v>204</v>
      </c>
      <c r="Y3" s="38" t="s">
        <v>204</v>
      </c>
      <c r="Z3" s="38" t="s">
        <v>212</v>
      </c>
      <c r="AA3" s="38" t="s">
        <v>200</v>
      </c>
      <c r="AB3" s="38">
        <v>2019</v>
      </c>
      <c r="AC3" s="38">
        <v>2020</v>
      </c>
      <c r="AD3" s="38" t="s">
        <v>198</v>
      </c>
      <c r="AE3" s="38">
        <v>2021</v>
      </c>
      <c r="AF3" s="38">
        <v>2021</v>
      </c>
      <c r="AG3" s="38">
        <v>2021</v>
      </c>
      <c r="AH3" s="38" t="s">
        <v>202</v>
      </c>
      <c r="AI3" s="38" t="s">
        <v>202</v>
      </c>
      <c r="AJ3" s="38" t="s">
        <v>198</v>
      </c>
      <c r="AK3" s="38" t="s">
        <v>203</v>
      </c>
      <c r="AL3" s="38" t="s">
        <v>155</v>
      </c>
      <c r="AM3" s="38" t="s">
        <v>155</v>
      </c>
      <c r="AN3" s="38" t="s">
        <v>155</v>
      </c>
      <c r="AO3" s="38" t="s">
        <v>156</v>
      </c>
      <c r="AP3" s="38">
        <v>2021</v>
      </c>
      <c r="AQ3" s="38">
        <v>2021</v>
      </c>
      <c r="AR3" s="38">
        <v>2021</v>
      </c>
      <c r="AS3" s="38">
        <v>2021</v>
      </c>
      <c r="AT3" s="127" t="s">
        <v>155</v>
      </c>
      <c r="AU3" s="127" t="s">
        <v>196</v>
      </c>
      <c r="AV3" s="127" t="s">
        <v>202</v>
      </c>
      <c r="AW3" s="38" t="s">
        <v>211</v>
      </c>
      <c r="AX3" s="38" t="s">
        <v>211</v>
      </c>
      <c r="AY3" s="38" t="s">
        <v>198</v>
      </c>
      <c r="AZ3" s="38" t="s">
        <v>198</v>
      </c>
      <c r="BA3" s="38" t="s">
        <v>198</v>
      </c>
      <c r="BB3" s="38" t="s">
        <v>198</v>
      </c>
      <c r="BC3" s="127" t="s">
        <v>155</v>
      </c>
      <c r="BD3" s="127" t="s">
        <v>202</v>
      </c>
      <c r="BE3" s="127" t="s">
        <v>156</v>
      </c>
      <c r="BF3" s="127" t="s">
        <v>198</v>
      </c>
      <c r="BG3" s="127">
        <v>2022</v>
      </c>
      <c r="BH3" s="127">
        <v>2019</v>
      </c>
      <c r="BI3" s="127">
        <v>2020</v>
      </c>
      <c r="BJ3" s="127" t="s">
        <v>159</v>
      </c>
      <c r="BK3" s="60">
        <v>2015</v>
      </c>
    </row>
    <row r="4" spans="1:63" ht="78.75">
      <c r="A4" s="377" t="s">
        <v>445</v>
      </c>
      <c r="B4" s="375"/>
      <c r="C4" s="378" t="s">
        <v>399</v>
      </c>
      <c r="D4" s="378" t="s">
        <v>399</v>
      </c>
      <c r="E4" s="378" t="s">
        <v>399</v>
      </c>
      <c r="F4" s="378" t="s">
        <v>399</v>
      </c>
      <c r="G4" s="378" t="s">
        <v>399</v>
      </c>
      <c r="H4" s="378" t="s">
        <v>11</v>
      </c>
      <c r="I4" s="378" t="s">
        <v>399</v>
      </c>
      <c r="J4" s="378" t="s">
        <v>400</v>
      </c>
      <c r="K4" s="378" t="s">
        <v>400</v>
      </c>
      <c r="L4" s="378" t="s">
        <v>400</v>
      </c>
      <c r="M4" s="378" t="s">
        <v>11</v>
      </c>
      <c r="N4" s="378" t="s">
        <v>11</v>
      </c>
      <c r="O4" s="378" t="s">
        <v>400</v>
      </c>
      <c r="P4" s="378" t="s">
        <v>400</v>
      </c>
      <c r="Q4" s="378" t="s">
        <v>415</v>
      </c>
      <c r="R4" s="378" t="s">
        <v>416</v>
      </c>
      <c r="S4" s="378" t="s">
        <v>417</v>
      </c>
      <c r="T4" s="378" t="s">
        <v>11</v>
      </c>
      <c r="U4" s="378" t="s">
        <v>11</v>
      </c>
      <c r="V4" s="378" t="s">
        <v>11</v>
      </c>
      <c r="W4" s="378" t="s">
        <v>11</v>
      </c>
      <c r="X4" s="378" t="s">
        <v>11</v>
      </c>
      <c r="Y4" s="378" t="s">
        <v>11</v>
      </c>
      <c r="Z4" s="378" t="s">
        <v>400</v>
      </c>
      <c r="AA4" s="378" t="s">
        <v>418</v>
      </c>
      <c r="AB4" s="378" t="s">
        <v>419</v>
      </c>
      <c r="AC4" s="378" t="s">
        <v>419</v>
      </c>
      <c r="AD4" s="378" t="s">
        <v>420</v>
      </c>
      <c r="AE4" s="378" t="s">
        <v>11</v>
      </c>
      <c r="AF4" s="378" t="s">
        <v>11</v>
      </c>
      <c r="AG4" s="378" t="s">
        <v>11</v>
      </c>
      <c r="AH4" s="378" t="s">
        <v>11</v>
      </c>
      <c r="AI4" s="378" t="s">
        <v>422</v>
      </c>
      <c r="AJ4" s="378" t="s">
        <v>423</v>
      </c>
      <c r="AK4" s="378" t="s">
        <v>11</v>
      </c>
      <c r="AL4" s="378" t="s">
        <v>426</v>
      </c>
      <c r="AM4" s="378" t="s">
        <v>400</v>
      </c>
      <c r="AN4" s="378" t="s">
        <v>11</v>
      </c>
      <c r="AO4" s="378" t="s">
        <v>11</v>
      </c>
      <c r="AP4" s="378" t="s">
        <v>11</v>
      </c>
      <c r="AQ4" s="378" t="s">
        <v>11</v>
      </c>
      <c r="AR4" s="378" t="s">
        <v>11</v>
      </c>
      <c r="AS4" s="378" t="s">
        <v>400</v>
      </c>
      <c r="AT4" s="379" t="s">
        <v>438</v>
      </c>
      <c r="AU4" s="379" t="s">
        <v>11</v>
      </c>
      <c r="AV4" s="379" t="s">
        <v>439</v>
      </c>
      <c r="AW4" s="378" t="s">
        <v>399</v>
      </c>
      <c r="AX4" s="378" t="s">
        <v>399</v>
      </c>
      <c r="AY4" s="379" t="s">
        <v>11</v>
      </c>
      <c r="AZ4" s="379" t="s">
        <v>11</v>
      </c>
      <c r="BA4" s="379" t="s">
        <v>11</v>
      </c>
      <c r="BB4" s="379" t="s">
        <v>11</v>
      </c>
      <c r="BC4" s="379" t="s">
        <v>11</v>
      </c>
      <c r="BD4" s="379" t="s">
        <v>440</v>
      </c>
      <c r="BE4" s="379" t="s">
        <v>11</v>
      </c>
      <c r="BF4" s="379" t="s">
        <v>11</v>
      </c>
      <c r="BG4" s="379" t="s">
        <v>441</v>
      </c>
      <c r="BH4" s="379" t="s">
        <v>442</v>
      </c>
      <c r="BI4" s="379" t="s">
        <v>443</v>
      </c>
      <c r="BJ4" s="379" t="s">
        <v>439</v>
      </c>
      <c r="BK4" s="379" t="s">
        <v>439</v>
      </c>
    </row>
    <row r="5" spans="1:63" ht="15.75">
      <c r="A5" s="330" t="s">
        <v>218</v>
      </c>
      <c r="B5" s="328" t="s">
        <v>73</v>
      </c>
      <c r="C5" s="61" t="s">
        <v>719</v>
      </c>
      <c r="D5" s="61" t="s">
        <v>719</v>
      </c>
      <c r="E5" s="61" t="s">
        <v>720</v>
      </c>
      <c r="F5" s="61" t="s">
        <v>720</v>
      </c>
      <c r="G5" s="61" t="s">
        <v>708</v>
      </c>
      <c r="H5" s="62" t="s">
        <v>493</v>
      </c>
      <c r="I5" s="61" t="s">
        <v>114</v>
      </c>
      <c r="J5" s="61" t="s">
        <v>115</v>
      </c>
      <c r="K5" s="61" t="s">
        <v>115</v>
      </c>
      <c r="L5" s="61" t="s">
        <v>116</v>
      </c>
      <c r="M5" s="78" t="s">
        <v>718</v>
      </c>
      <c r="N5" s="78" t="s">
        <v>718</v>
      </c>
      <c r="O5" s="79" t="s">
        <v>721</v>
      </c>
      <c r="P5" s="79" t="s">
        <v>208</v>
      </c>
      <c r="Q5" s="62" t="s">
        <v>722</v>
      </c>
      <c r="R5" s="61" t="s">
        <v>707</v>
      </c>
      <c r="S5" s="61" t="s">
        <v>707</v>
      </c>
      <c r="T5" s="61" t="s">
        <v>707</v>
      </c>
      <c r="U5" s="61" t="s">
        <v>707</v>
      </c>
      <c r="V5" s="61" t="s">
        <v>707</v>
      </c>
      <c r="W5" s="61" t="s">
        <v>707</v>
      </c>
      <c r="X5" s="61" t="s">
        <v>707</v>
      </c>
      <c r="Y5" s="61" t="s">
        <v>707</v>
      </c>
      <c r="Z5" s="61" t="s">
        <v>707</v>
      </c>
      <c r="AA5" s="80" t="s">
        <v>624</v>
      </c>
      <c r="AB5" s="80" t="s">
        <v>117</v>
      </c>
      <c r="AC5" s="80" t="s">
        <v>117</v>
      </c>
      <c r="AD5" s="64" t="s">
        <v>711</v>
      </c>
      <c r="AE5" s="80" t="s">
        <v>559</v>
      </c>
      <c r="AF5" s="64" t="s">
        <v>559</v>
      </c>
      <c r="AG5" s="64" t="s">
        <v>559</v>
      </c>
      <c r="AH5" s="61" t="s">
        <v>707</v>
      </c>
      <c r="AI5" s="61" t="s">
        <v>707</v>
      </c>
      <c r="AJ5" s="61" t="s">
        <v>707</v>
      </c>
      <c r="AK5" s="61" t="s">
        <v>707</v>
      </c>
      <c r="AL5" s="80" t="s">
        <v>114</v>
      </c>
      <c r="AM5" s="64" t="s">
        <v>493</v>
      </c>
      <c r="AN5" s="64" t="s">
        <v>493</v>
      </c>
      <c r="AO5" s="64" t="s">
        <v>493</v>
      </c>
      <c r="AP5" s="64" t="s">
        <v>578</v>
      </c>
      <c r="AQ5" s="64" t="s">
        <v>578</v>
      </c>
      <c r="AR5" s="64" t="s">
        <v>578</v>
      </c>
      <c r="AS5" s="64" t="s">
        <v>717</v>
      </c>
      <c r="AT5" s="61" t="s">
        <v>707</v>
      </c>
      <c r="AU5" s="64" t="s">
        <v>711</v>
      </c>
      <c r="AV5" s="64" t="s">
        <v>712</v>
      </c>
      <c r="AW5" s="64" t="s">
        <v>624</v>
      </c>
      <c r="AX5" s="64" t="s">
        <v>624</v>
      </c>
      <c r="AY5" s="64" t="s">
        <v>710</v>
      </c>
      <c r="AZ5" s="64" t="s">
        <v>710</v>
      </c>
      <c r="BA5" s="64" t="s">
        <v>710</v>
      </c>
      <c r="BB5" s="64" t="s">
        <v>710</v>
      </c>
      <c r="BC5" s="61" t="s">
        <v>707</v>
      </c>
      <c r="BD5" s="61" t="s">
        <v>707</v>
      </c>
      <c r="BE5" s="61" t="s">
        <v>709</v>
      </c>
      <c r="BF5" s="61" t="s">
        <v>709</v>
      </c>
      <c r="BG5" s="64" t="s">
        <v>118</v>
      </c>
      <c r="BH5" s="64" t="s">
        <v>517</v>
      </c>
      <c r="BI5" s="64" t="s">
        <v>119</v>
      </c>
      <c r="BJ5" s="61" t="s">
        <v>707</v>
      </c>
      <c r="BK5" s="81" t="s">
        <v>39</v>
      </c>
    </row>
    <row r="6" spans="1:63" ht="15.75">
      <c r="A6" s="330" t="s">
        <v>219</v>
      </c>
      <c r="B6" s="328" t="s">
        <v>74</v>
      </c>
      <c r="C6" s="61" t="s">
        <v>719</v>
      </c>
      <c r="D6" s="61" t="s">
        <v>719</v>
      </c>
      <c r="E6" s="61" t="s">
        <v>720</v>
      </c>
      <c r="F6" s="61" t="s">
        <v>720</v>
      </c>
      <c r="G6" s="61" t="s">
        <v>708</v>
      </c>
      <c r="H6" s="62" t="s">
        <v>493</v>
      </c>
      <c r="I6" s="61" t="s">
        <v>114</v>
      </c>
      <c r="J6" s="61" t="s">
        <v>115</v>
      </c>
      <c r="K6" s="61" t="s">
        <v>115</v>
      </c>
      <c r="L6" s="61" t="s">
        <v>116</v>
      </c>
      <c r="M6" s="78" t="s">
        <v>718</v>
      </c>
      <c r="N6" s="78" t="s">
        <v>718</v>
      </c>
      <c r="O6" s="79" t="s">
        <v>721</v>
      </c>
      <c r="P6" s="79" t="s">
        <v>208</v>
      </c>
      <c r="Q6" s="62" t="s">
        <v>722</v>
      </c>
      <c r="R6" s="61" t="s">
        <v>707</v>
      </c>
      <c r="S6" s="61" t="s">
        <v>707</v>
      </c>
      <c r="T6" s="61" t="s">
        <v>707</v>
      </c>
      <c r="U6" s="61" t="s">
        <v>707</v>
      </c>
      <c r="V6" s="61" t="s">
        <v>707</v>
      </c>
      <c r="W6" s="61" t="s">
        <v>707</v>
      </c>
      <c r="X6" s="61" t="s">
        <v>707</v>
      </c>
      <c r="Y6" s="61" t="s">
        <v>707</v>
      </c>
      <c r="Z6" s="61" t="s">
        <v>707</v>
      </c>
      <c r="AA6" s="80" t="s">
        <v>624</v>
      </c>
      <c r="AB6" s="80" t="s">
        <v>117</v>
      </c>
      <c r="AC6" s="80" t="s">
        <v>117</v>
      </c>
      <c r="AD6" s="64" t="s">
        <v>711</v>
      </c>
      <c r="AE6" s="80" t="s">
        <v>559</v>
      </c>
      <c r="AF6" s="64" t="s">
        <v>559</v>
      </c>
      <c r="AG6" s="64" t="s">
        <v>559</v>
      </c>
      <c r="AH6" s="61" t="s">
        <v>707</v>
      </c>
      <c r="AI6" s="61" t="s">
        <v>707</v>
      </c>
      <c r="AJ6" s="61" t="s">
        <v>707</v>
      </c>
      <c r="AK6" s="61" t="s">
        <v>707</v>
      </c>
      <c r="AL6" s="80" t="s">
        <v>114</v>
      </c>
      <c r="AM6" s="64" t="s">
        <v>493</v>
      </c>
      <c r="AN6" s="64" t="s">
        <v>493</v>
      </c>
      <c r="AO6" s="64" t="s">
        <v>493</v>
      </c>
      <c r="AP6" s="64" t="s">
        <v>578</v>
      </c>
      <c r="AQ6" s="64" t="s">
        <v>578</v>
      </c>
      <c r="AR6" s="64" t="s">
        <v>578</v>
      </c>
      <c r="AS6" s="64" t="s">
        <v>717</v>
      </c>
      <c r="AT6" s="61" t="s">
        <v>707</v>
      </c>
      <c r="AU6" s="64" t="s">
        <v>711</v>
      </c>
      <c r="AV6" s="64" t="s">
        <v>712</v>
      </c>
      <c r="AW6" s="64" t="s">
        <v>624</v>
      </c>
      <c r="AX6" s="64" t="s">
        <v>624</v>
      </c>
      <c r="AY6" s="64" t="s">
        <v>710</v>
      </c>
      <c r="AZ6" s="64" t="s">
        <v>710</v>
      </c>
      <c r="BA6" s="64" t="s">
        <v>710</v>
      </c>
      <c r="BB6" s="64" t="s">
        <v>710</v>
      </c>
      <c r="BC6" s="61" t="s">
        <v>707</v>
      </c>
      <c r="BD6" s="61" t="s">
        <v>707</v>
      </c>
      <c r="BE6" s="61" t="s">
        <v>709</v>
      </c>
      <c r="BF6" s="61" t="s">
        <v>709</v>
      </c>
      <c r="BG6" s="64" t="s">
        <v>118</v>
      </c>
      <c r="BH6" s="64" t="s">
        <v>517</v>
      </c>
      <c r="BI6" s="64" t="s">
        <v>119</v>
      </c>
      <c r="BJ6" s="61" t="s">
        <v>707</v>
      </c>
      <c r="BK6" s="81" t="s">
        <v>39</v>
      </c>
    </row>
    <row r="7" spans="1:63" ht="15.75">
      <c r="A7" s="330" t="s">
        <v>220</v>
      </c>
      <c r="B7" s="328" t="s">
        <v>75</v>
      </c>
      <c r="C7" s="61" t="s">
        <v>719</v>
      </c>
      <c r="D7" s="61" t="s">
        <v>719</v>
      </c>
      <c r="E7" s="61" t="s">
        <v>720</v>
      </c>
      <c r="F7" s="61" t="s">
        <v>720</v>
      </c>
      <c r="G7" s="61" t="s">
        <v>708</v>
      </c>
      <c r="H7" s="62" t="s">
        <v>493</v>
      </c>
      <c r="I7" s="61" t="s">
        <v>114</v>
      </c>
      <c r="J7" s="61" t="s">
        <v>115</v>
      </c>
      <c r="K7" s="61" t="s">
        <v>115</v>
      </c>
      <c r="L7" s="61" t="s">
        <v>116</v>
      </c>
      <c r="M7" s="78" t="s">
        <v>718</v>
      </c>
      <c r="N7" s="78" t="s">
        <v>718</v>
      </c>
      <c r="O7" s="79" t="s">
        <v>721</v>
      </c>
      <c r="P7" s="79" t="s">
        <v>208</v>
      </c>
      <c r="Q7" s="62" t="s">
        <v>722</v>
      </c>
      <c r="R7" s="61" t="s">
        <v>707</v>
      </c>
      <c r="S7" s="61" t="s">
        <v>707</v>
      </c>
      <c r="T7" s="61" t="s">
        <v>707</v>
      </c>
      <c r="U7" s="61" t="s">
        <v>707</v>
      </c>
      <c r="V7" s="61" t="s">
        <v>707</v>
      </c>
      <c r="W7" s="61" t="s">
        <v>707</v>
      </c>
      <c r="X7" s="61" t="s">
        <v>707</v>
      </c>
      <c r="Y7" s="61" t="s">
        <v>707</v>
      </c>
      <c r="Z7" s="61" t="s">
        <v>707</v>
      </c>
      <c r="AA7" s="80" t="s">
        <v>624</v>
      </c>
      <c r="AB7" s="80" t="s">
        <v>117</v>
      </c>
      <c r="AC7" s="80" t="s">
        <v>117</v>
      </c>
      <c r="AD7" s="64" t="s">
        <v>711</v>
      </c>
      <c r="AE7" s="80" t="s">
        <v>559</v>
      </c>
      <c r="AF7" s="64" t="s">
        <v>559</v>
      </c>
      <c r="AG7" s="64" t="s">
        <v>559</v>
      </c>
      <c r="AH7" s="61" t="s">
        <v>707</v>
      </c>
      <c r="AI7" s="61" t="s">
        <v>707</v>
      </c>
      <c r="AJ7" s="61" t="s">
        <v>707</v>
      </c>
      <c r="AK7" s="61" t="s">
        <v>707</v>
      </c>
      <c r="AL7" s="80" t="s">
        <v>114</v>
      </c>
      <c r="AM7" s="64" t="s">
        <v>493</v>
      </c>
      <c r="AN7" s="64" t="s">
        <v>493</v>
      </c>
      <c r="AO7" s="64" t="s">
        <v>493</v>
      </c>
      <c r="AP7" s="64" t="s">
        <v>578</v>
      </c>
      <c r="AQ7" s="64" t="s">
        <v>578</v>
      </c>
      <c r="AR7" s="64" t="s">
        <v>578</v>
      </c>
      <c r="AS7" s="64" t="s">
        <v>717</v>
      </c>
      <c r="AT7" s="61" t="s">
        <v>707</v>
      </c>
      <c r="AU7" s="64" t="s">
        <v>711</v>
      </c>
      <c r="AV7" s="64" t="s">
        <v>712</v>
      </c>
      <c r="AW7" s="64" t="s">
        <v>624</v>
      </c>
      <c r="AX7" s="64" t="s">
        <v>624</v>
      </c>
      <c r="AY7" s="64" t="s">
        <v>710</v>
      </c>
      <c r="AZ7" s="64" t="s">
        <v>710</v>
      </c>
      <c r="BA7" s="64" t="s">
        <v>710</v>
      </c>
      <c r="BB7" s="64" t="s">
        <v>710</v>
      </c>
      <c r="BC7" s="61" t="s">
        <v>707</v>
      </c>
      <c r="BD7" s="61" t="s">
        <v>707</v>
      </c>
      <c r="BE7" s="61" t="s">
        <v>709</v>
      </c>
      <c r="BF7" s="61" t="s">
        <v>709</v>
      </c>
      <c r="BG7" s="64" t="s">
        <v>118</v>
      </c>
      <c r="BH7" s="64" t="s">
        <v>517</v>
      </c>
      <c r="BI7" s="64" t="s">
        <v>119</v>
      </c>
      <c r="BJ7" s="61" t="s">
        <v>707</v>
      </c>
      <c r="BK7" s="81" t="s">
        <v>39</v>
      </c>
    </row>
    <row r="8" spans="1:63" ht="15.75">
      <c r="A8" s="331" t="s">
        <v>221</v>
      </c>
      <c r="B8" s="332" t="s">
        <v>76</v>
      </c>
      <c r="C8" s="61" t="s">
        <v>719</v>
      </c>
      <c r="D8" s="61" t="s">
        <v>719</v>
      </c>
      <c r="E8" s="61" t="s">
        <v>720</v>
      </c>
      <c r="F8" s="61" t="s">
        <v>720</v>
      </c>
      <c r="G8" s="61" t="s">
        <v>708</v>
      </c>
      <c r="H8" s="62" t="s">
        <v>493</v>
      </c>
      <c r="I8" s="61" t="s">
        <v>114</v>
      </c>
      <c r="J8" s="61" t="s">
        <v>115</v>
      </c>
      <c r="K8" s="61" t="s">
        <v>115</v>
      </c>
      <c r="L8" s="61" t="s">
        <v>116</v>
      </c>
      <c r="M8" s="78" t="s">
        <v>718</v>
      </c>
      <c r="N8" s="78" t="s">
        <v>718</v>
      </c>
      <c r="O8" s="79" t="s">
        <v>721</v>
      </c>
      <c r="P8" s="79" t="s">
        <v>208</v>
      </c>
      <c r="Q8" s="62" t="s">
        <v>722</v>
      </c>
      <c r="R8" s="61" t="s">
        <v>707</v>
      </c>
      <c r="S8" s="61" t="s">
        <v>707</v>
      </c>
      <c r="T8" s="61" t="s">
        <v>707</v>
      </c>
      <c r="U8" s="61" t="s">
        <v>707</v>
      </c>
      <c r="V8" s="61" t="s">
        <v>707</v>
      </c>
      <c r="W8" s="61" t="s">
        <v>707</v>
      </c>
      <c r="X8" s="61" t="s">
        <v>707</v>
      </c>
      <c r="Y8" s="61" t="s">
        <v>707</v>
      </c>
      <c r="Z8" s="61" t="s">
        <v>707</v>
      </c>
      <c r="AA8" s="80" t="s">
        <v>624</v>
      </c>
      <c r="AB8" s="80" t="s">
        <v>117</v>
      </c>
      <c r="AC8" s="80" t="s">
        <v>117</v>
      </c>
      <c r="AD8" s="64" t="s">
        <v>711</v>
      </c>
      <c r="AE8" s="80" t="s">
        <v>559</v>
      </c>
      <c r="AF8" s="64" t="s">
        <v>559</v>
      </c>
      <c r="AG8" s="64" t="s">
        <v>559</v>
      </c>
      <c r="AH8" s="61" t="s">
        <v>707</v>
      </c>
      <c r="AI8" s="61" t="s">
        <v>707</v>
      </c>
      <c r="AJ8" s="61" t="s">
        <v>707</v>
      </c>
      <c r="AK8" s="61" t="s">
        <v>707</v>
      </c>
      <c r="AL8" s="80" t="s">
        <v>114</v>
      </c>
      <c r="AM8" s="64" t="s">
        <v>493</v>
      </c>
      <c r="AN8" s="64" t="s">
        <v>493</v>
      </c>
      <c r="AO8" s="64" t="s">
        <v>493</v>
      </c>
      <c r="AP8" s="64" t="s">
        <v>578</v>
      </c>
      <c r="AQ8" s="64" t="s">
        <v>578</v>
      </c>
      <c r="AR8" s="64" t="s">
        <v>578</v>
      </c>
      <c r="AS8" s="64" t="s">
        <v>717</v>
      </c>
      <c r="AT8" s="61" t="s">
        <v>707</v>
      </c>
      <c r="AU8" s="64" t="s">
        <v>711</v>
      </c>
      <c r="AV8" s="64" t="s">
        <v>712</v>
      </c>
      <c r="AW8" s="64" t="s">
        <v>624</v>
      </c>
      <c r="AX8" s="64" t="s">
        <v>624</v>
      </c>
      <c r="AY8" s="64" t="s">
        <v>710</v>
      </c>
      <c r="AZ8" s="64" t="s">
        <v>710</v>
      </c>
      <c r="BA8" s="64" t="s">
        <v>710</v>
      </c>
      <c r="BB8" s="64" t="s">
        <v>710</v>
      </c>
      <c r="BC8" s="61" t="s">
        <v>707</v>
      </c>
      <c r="BD8" s="61" t="s">
        <v>707</v>
      </c>
      <c r="BE8" s="61" t="s">
        <v>709</v>
      </c>
      <c r="BF8" s="61" t="s">
        <v>709</v>
      </c>
      <c r="BG8" s="64" t="s">
        <v>118</v>
      </c>
      <c r="BH8" s="64" t="s">
        <v>517</v>
      </c>
      <c r="BI8" s="64" t="s">
        <v>119</v>
      </c>
      <c r="BJ8" s="61" t="s">
        <v>707</v>
      </c>
      <c r="BK8" s="81" t="s">
        <v>39</v>
      </c>
    </row>
    <row r="9" spans="1:63" ht="15.75">
      <c r="A9" s="331" t="s">
        <v>222</v>
      </c>
      <c r="B9" s="332" t="s">
        <v>77</v>
      </c>
      <c r="C9" s="61" t="s">
        <v>719</v>
      </c>
      <c r="D9" s="61" t="s">
        <v>719</v>
      </c>
      <c r="E9" s="61" t="s">
        <v>720</v>
      </c>
      <c r="F9" s="61" t="s">
        <v>720</v>
      </c>
      <c r="G9" s="61" t="s">
        <v>708</v>
      </c>
      <c r="H9" s="62" t="s">
        <v>493</v>
      </c>
      <c r="I9" s="61" t="s">
        <v>114</v>
      </c>
      <c r="J9" s="61" t="s">
        <v>115</v>
      </c>
      <c r="K9" s="61" t="s">
        <v>115</v>
      </c>
      <c r="L9" s="61" t="s">
        <v>116</v>
      </c>
      <c r="M9" s="78" t="s">
        <v>718</v>
      </c>
      <c r="N9" s="78" t="s">
        <v>718</v>
      </c>
      <c r="O9" s="79" t="s">
        <v>721</v>
      </c>
      <c r="P9" s="79" t="s">
        <v>208</v>
      </c>
      <c r="Q9" s="62" t="s">
        <v>722</v>
      </c>
      <c r="R9" s="61" t="s">
        <v>707</v>
      </c>
      <c r="S9" s="61" t="s">
        <v>707</v>
      </c>
      <c r="T9" s="61" t="s">
        <v>707</v>
      </c>
      <c r="U9" s="61" t="s">
        <v>707</v>
      </c>
      <c r="V9" s="61" t="s">
        <v>707</v>
      </c>
      <c r="W9" s="61" t="s">
        <v>707</v>
      </c>
      <c r="X9" s="61" t="s">
        <v>707</v>
      </c>
      <c r="Y9" s="61" t="s">
        <v>707</v>
      </c>
      <c r="Z9" s="61" t="s">
        <v>707</v>
      </c>
      <c r="AA9" s="80" t="s">
        <v>624</v>
      </c>
      <c r="AB9" s="80" t="s">
        <v>117</v>
      </c>
      <c r="AC9" s="80" t="s">
        <v>117</v>
      </c>
      <c r="AD9" s="64" t="s">
        <v>711</v>
      </c>
      <c r="AE9" s="80" t="s">
        <v>559</v>
      </c>
      <c r="AF9" s="64" t="s">
        <v>559</v>
      </c>
      <c r="AG9" s="64" t="s">
        <v>559</v>
      </c>
      <c r="AH9" s="61" t="s">
        <v>707</v>
      </c>
      <c r="AI9" s="61" t="s">
        <v>707</v>
      </c>
      <c r="AJ9" s="61" t="s">
        <v>707</v>
      </c>
      <c r="AK9" s="61" t="s">
        <v>707</v>
      </c>
      <c r="AL9" s="80" t="s">
        <v>114</v>
      </c>
      <c r="AM9" s="64" t="s">
        <v>493</v>
      </c>
      <c r="AN9" s="64" t="s">
        <v>493</v>
      </c>
      <c r="AO9" s="64" t="s">
        <v>493</v>
      </c>
      <c r="AP9" s="64" t="s">
        <v>578</v>
      </c>
      <c r="AQ9" s="64" t="s">
        <v>578</v>
      </c>
      <c r="AR9" s="64" t="s">
        <v>578</v>
      </c>
      <c r="AS9" s="64" t="s">
        <v>717</v>
      </c>
      <c r="AT9" s="61" t="s">
        <v>707</v>
      </c>
      <c r="AU9" s="64" t="s">
        <v>711</v>
      </c>
      <c r="AV9" s="64" t="s">
        <v>712</v>
      </c>
      <c r="AW9" s="64" t="s">
        <v>624</v>
      </c>
      <c r="AX9" s="64" t="s">
        <v>624</v>
      </c>
      <c r="AY9" s="64" t="s">
        <v>710</v>
      </c>
      <c r="AZ9" s="64" t="s">
        <v>710</v>
      </c>
      <c r="BA9" s="64" t="s">
        <v>710</v>
      </c>
      <c r="BB9" s="64" t="s">
        <v>710</v>
      </c>
      <c r="BC9" s="61" t="s">
        <v>707</v>
      </c>
      <c r="BD9" s="61" t="s">
        <v>707</v>
      </c>
      <c r="BE9" s="61" t="s">
        <v>709</v>
      </c>
      <c r="BF9" s="61" t="s">
        <v>709</v>
      </c>
      <c r="BG9" s="64" t="s">
        <v>118</v>
      </c>
      <c r="BH9" s="64" t="s">
        <v>517</v>
      </c>
      <c r="BI9" s="64" t="s">
        <v>119</v>
      </c>
      <c r="BJ9" s="61" t="s">
        <v>707</v>
      </c>
      <c r="BK9" s="81" t="s">
        <v>39</v>
      </c>
    </row>
    <row r="10" spans="1:63" ht="15.75">
      <c r="A10" s="331" t="s">
        <v>223</v>
      </c>
      <c r="B10" s="332" t="s">
        <v>78</v>
      </c>
      <c r="C10" s="61" t="s">
        <v>719</v>
      </c>
      <c r="D10" s="61" t="s">
        <v>719</v>
      </c>
      <c r="E10" s="61" t="s">
        <v>720</v>
      </c>
      <c r="F10" s="61" t="s">
        <v>720</v>
      </c>
      <c r="G10" s="61" t="s">
        <v>708</v>
      </c>
      <c r="H10" s="62" t="s">
        <v>493</v>
      </c>
      <c r="I10" s="61" t="s">
        <v>114</v>
      </c>
      <c r="J10" s="61" t="s">
        <v>115</v>
      </c>
      <c r="K10" s="61" t="s">
        <v>115</v>
      </c>
      <c r="L10" s="61" t="s">
        <v>116</v>
      </c>
      <c r="M10" s="78" t="s">
        <v>718</v>
      </c>
      <c r="N10" s="78" t="s">
        <v>718</v>
      </c>
      <c r="O10" s="79" t="s">
        <v>721</v>
      </c>
      <c r="P10" s="79" t="s">
        <v>208</v>
      </c>
      <c r="Q10" s="62" t="s">
        <v>722</v>
      </c>
      <c r="R10" s="61" t="s">
        <v>707</v>
      </c>
      <c r="S10" s="61" t="s">
        <v>707</v>
      </c>
      <c r="T10" s="61" t="s">
        <v>707</v>
      </c>
      <c r="U10" s="61" t="s">
        <v>707</v>
      </c>
      <c r="V10" s="61" t="s">
        <v>707</v>
      </c>
      <c r="W10" s="61" t="s">
        <v>707</v>
      </c>
      <c r="X10" s="61" t="s">
        <v>707</v>
      </c>
      <c r="Y10" s="61" t="s">
        <v>707</v>
      </c>
      <c r="Z10" s="61" t="s">
        <v>707</v>
      </c>
      <c r="AA10" s="80" t="s">
        <v>624</v>
      </c>
      <c r="AB10" s="80" t="s">
        <v>117</v>
      </c>
      <c r="AC10" s="80" t="s">
        <v>117</v>
      </c>
      <c r="AD10" s="64" t="s">
        <v>711</v>
      </c>
      <c r="AE10" s="80" t="s">
        <v>559</v>
      </c>
      <c r="AF10" s="64" t="s">
        <v>559</v>
      </c>
      <c r="AG10" s="64" t="s">
        <v>559</v>
      </c>
      <c r="AH10" s="61" t="s">
        <v>707</v>
      </c>
      <c r="AI10" s="61" t="s">
        <v>707</v>
      </c>
      <c r="AJ10" s="61" t="s">
        <v>707</v>
      </c>
      <c r="AK10" s="61" t="s">
        <v>707</v>
      </c>
      <c r="AL10" s="80" t="s">
        <v>114</v>
      </c>
      <c r="AM10" s="64" t="s">
        <v>493</v>
      </c>
      <c r="AN10" s="64" t="s">
        <v>493</v>
      </c>
      <c r="AO10" s="64" t="s">
        <v>493</v>
      </c>
      <c r="AP10" s="64" t="s">
        <v>578</v>
      </c>
      <c r="AQ10" s="64" t="s">
        <v>578</v>
      </c>
      <c r="AR10" s="64" t="s">
        <v>578</v>
      </c>
      <c r="AS10" s="64" t="s">
        <v>717</v>
      </c>
      <c r="AT10" s="61" t="s">
        <v>707</v>
      </c>
      <c r="AU10" s="64" t="s">
        <v>711</v>
      </c>
      <c r="AV10" s="64" t="s">
        <v>712</v>
      </c>
      <c r="AW10" s="64" t="s">
        <v>624</v>
      </c>
      <c r="AX10" s="64" t="s">
        <v>624</v>
      </c>
      <c r="AY10" s="64" t="s">
        <v>710</v>
      </c>
      <c r="AZ10" s="64" t="s">
        <v>710</v>
      </c>
      <c r="BA10" s="64" t="s">
        <v>710</v>
      </c>
      <c r="BB10" s="64" t="s">
        <v>710</v>
      </c>
      <c r="BC10" s="61" t="s">
        <v>707</v>
      </c>
      <c r="BD10" s="61" t="s">
        <v>707</v>
      </c>
      <c r="BE10" s="61" t="s">
        <v>709</v>
      </c>
      <c r="BF10" s="61" t="s">
        <v>709</v>
      </c>
      <c r="BG10" s="64" t="s">
        <v>118</v>
      </c>
      <c r="BH10" s="64" t="s">
        <v>517</v>
      </c>
      <c r="BI10" s="64" t="s">
        <v>119</v>
      </c>
      <c r="BJ10" s="61" t="s">
        <v>707</v>
      </c>
      <c r="BK10" s="81" t="s">
        <v>39</v>
      </c>
    </row>
    <row r="11" spans="1:63" ht="15.75">
      <c r="A11" s="331" t="s">
        <v>224</v>
      </c>
      <c r="B11" s="332" t="s">
        <v>79</v>
      </c>
      <c r="C11" s="61" t="s">
        <v>719</v>
      </c>
      <c r="D11" s="61" t="s">
        <v>719</v>
      </c>
      <c r="E11" s="61" t="s">
        <v>720</v>
      </c>
      <c r="F11" s="61" t="s">
        <v>720</v>
      </c>
      <c r="G11" s="61" t="s">
        <v>708</v>
      </c>
      <c r="H11" s="62" t="s">
        <v>493</v>
      </c>
      <c r="I11" s="61" t="s">
        <v>114</v>
      </c>
      <c r="J11" s="61" t="s">
        <v>115</v>
      </c>
      <c r="K11" s="61" t="s">
        <v>115</v>
      </c>
      <c r="L11" s="61" t="s">
        <v>116</v>
      </c>
      <c r="M11" s="78" t="s">
        <v>718</v>
      </c>
      <c r="N11" s="78" t="s">
        <v>718</v>
      </c>
      <c r="O11" s="79" t="s">
        <v>721</v>
      </c>
      <c r="P11" s="79" t="s">
        <v>208</v>
      </c>
      <c r="Q11" s="62" t="s">
        <v>722</v>
      </c>
      <c r="R11" s="61" t="s">
        <v>707</v>
      </c>
      <c r="S11" s="61" t="s">
        <v>707</v>
      </c>
      <c r="T11" s="61" t="s">
        <v>707</v>
      </c>
      <c r="U11" s="61" t="s">
        <v>707</v>
      </c>
      <c r="V11" s="61" t="s">
        <v>707</v>
      </c>
      <c r="W11" s="61" t="s">
        <v>707</v>
      </c>
      <c r="X11" s="61" t="s">
        <v>707</v>
      </c>
      <c r="Y11" s="61" t="s">
        <v>707</v>
      </c>
      <c r="Z11" s="61" t="s">
        <v>707</v>
      </c>
      <c r="AA11" s="80" t="s">
        <v>624</v>
      </c>
      <c r="AB11" s="80" t="s">
        <v>117</v>
      </c>
      <c r="AC11" s="80" t="s">
        <v>117</v>
      </c>
      <c r="AD11" s="64" t="s">
        <v>711</v>
      </c>
      <c r="AE11" s="80" t="s">
        <v>559</v>
      </c>
      <c r="AF11" s="64" t="s">
        <v>559</v>
      </c>
      <c r="AG11" s="64" t="s">
        <v>559</v>
      </c>
      <c r="AH11" s="61" t="s">
        <v>707</v>
      </c>
      <c r="AI11" s="61" t="s">
        <v>707</v>
      </c>
      <c r="AJ11" s="61" t="s">
        <v>707</v>
      </c>
      <c r="AK11" s="61" t="s">
        <v>707</v>
      </c>
      <c r="AL11" s="80" t="s">
        <v>114</v>
      </c>
      <c r="AM11" s="64" t="s">
        <v>493</v>
      </c>
      <c r="AN11" s="64" t="s">
        <v>493</v>
      </c>
      <c r="AO11" s="64" t="s">
        <v>493</v>
      </c>
      <c r="AP11" s="64" t="s">
        <v>578</v>
      </c>
      <c r="AQ11" s="64" t="s">
        <v>578</v>
      </c>
      <c r="AR11" s="64" t="s">
        <v>578</v>
      </c>
      <c r="AS11" s="64" t="s">
        <v>717</v>
      </c>
      <c r="AT11" s="61" t="s">
        <v>707</v>
      </c>
      <c r="AU11" s="64" t="s">
        <v>711</v>
      </c>
      <c r="AV11" s="64" t="s">
        <v>712</v>
      </c>
      <c r="AW11" s="64" t="s">
        <v>624</v>
      </c>
      <c r="AX11" s="64" t="s">
        <v>624</v>
      </c>
      <c r="AY11" s="64" t="s">
        <v>710</v>
      </c>
      <c r="AZ11" s="64" t="s">
        <v>710</v>
      </c>
      <c r="BA11" s="64" t="s">
        <v>710</v>
      </c>
      <c r="BB11" s="64" t="s">
        <v>710</v>
      </c>
      <c r="BC11" s="61" t="s">
        <v>707</v>
      </c>
      <c r="BD11" s="61" t="s">
        <v>707</v>
      </c>
      <c r="BE11" s="61" t="s">
        <v>709</v>
      </c>
      <c r="BF11" s="61" t="s">
        <v>709</v>
      </c>
      <c r="BG11" s="64" t="s">
        <v>118</v>
      </c>
      <c r="BH11" s="64" t="s">
        <v>517</v>
      </c>
      <c r="BI11" s="64" t="s">
        <v>119</v>
      </c>
      <c r="BJ11" s="61" t="s">
        <v>707</v>
      </c>
      <c r="BK11" s="81" t="s">
        <v>39</v>
      </c>
    </row>
    <row r="12" spans="1:63" ht="15.75">
      <c r="A12" s="331" t="s">
        <v>225</v>
      </c>
      <c r="B12" s="332" t="s">
        <v>81</v>
      </c>
      <c r="C12" s="61" t="s">
        <v>719</v>
      </c>
      <c r="D12" s="61" t="s">
        <v>719</v>
      </c>
      <c r="E12" s="61" t="s">
        <v>720</v>
      </c>
      <c r="F12" s="61" t="s">
        <v>720</v>
      </c>
      <c r="G12" s="61" t="s">
        <v>708</v>
      </c>
      <c r="H12" s="62" t="s">
        <v>493</v>
      </c>
      <c r="I12" s="61" t="s">
        <v>114</v>
      </c>
      <c r="J12" s="61" t="s">
        <v>115</v>
      </c>
      <c r="K12" s="61" t="s">
        <v>115</v>
      </c>
      <c r="L12" s="61" t="s">
        <v>116</v>
      </c>
      <c r="M12" s="78" t="s">
        <v>718</v>
      </c>
      <c r="N12" s="78" t="s">
        <v>718</v>
      </c>
      <c r="O12" s="79" t="s">
        <v>721</v>
      </c>
      <c r="P12" s="79" t="s">
        <v>208</v>
      </c>
      <c r="Q12" s="62" t="s">
        <v>722</v>
      </c>
      <c r="R12" s="61" t="s">
        <v>707</v>
      </c>
      <c r="S12" s="61" t="s">
        <v>707</v>
      </c>
      <c r="T12" s="61" t="s">
        <v>707</v>
      </c>
      <c r="U12" s="61" t="s">
        <v>707</v>
      </c>
      <c r="V12" s="61" t="s">
        <v>707</v>
      </c>
      <c r="W12" s="61" t="s">
        <v>707</v>
      </c>
      <c r="X12" s="61" t="s">
        <v>707</v>
      </c>
      <c r="Y12" s="61" t="s">
        <v>707</v>
      </c>
      <c r="Z12" s="61" t="s">
        <v>707</v>
      </c>
      <c r="AA12" s="80" t="s">
        <v>624</v>
      </c>
      <c r="AB12" s="80" t="s">
        <v>117</v>
      </c>
      <c r="AC12" s="80" t="s">
        <v>117</v>
      </c>
      <c r="AD12" s="64" t="s">
        <v>711</v>
      </c>
      <c r="AE12" s="80" t="s">
        <v>559</v>
      </c>
      <c r="AF12" s="64" t="s">
        <v>559</v>
      </c>
      <c r="AG12" s="64" t="s">
        <v>559</v>
      </c>
      <c r="AH12" s="61" t="s">
        <v>707</v>
      </c>
      <c r="AI12" s="61" t="s">
        <v>707</v>
      </c>
      <c r="AJ12" s="61" t="s">
        <v>707</v>
      </c>
      <c r="AK12" s="61" t="s">
        <v>707</v>
      </c>
      <c r="AL12" s="80" t="s">
        <v>114</v>
      </c>
      <c r="AM12" s="64" t="s">
        <v>493</v>
      </c>
      <c r="AN12" s="64" t="s">
        <v>493</v>
      </c>
      <c r="AO12" s="64" t="s">
        <v>493</v>
      </c>
      <c r="AP12" s="64" t="s">
        <v>578</v>
      </c>
      <c r="AQ12" s="64" t="s">
        <v>578</v>
      </c>
      <c r="AR12" s="64" t="s">
        <v>578</v>
      </c>
      <c r="AS12" s="64" t="s">
        <v>717</v>
      </c>
      <c r="AT12" s="61" t="s">
        <v>707</v>
      </c>
      <c r="AU12" s="64" t="s">
        <v>711</v>
      </c>
      <c r="AV12" s="64" t="s">
        <v>712</v>
      </c>
      <c r="AW12" s="64" t="s">
        <v>624</v>
      </c>
      <c r="AX12" s="64" t="s">
        <v>624</v>
      </c>
      <c r="AY12" s="64" t="s">
        <v>710</v>
      </c>
      <c r="AZ12" s="64" t="s">
        <v>710</v>
      </c>
      <c r="BA12" s="64" t="s">
        <v>710</v>
      </c>
      <c r="BB12" s="64" t="s">
        <v>710</v>
      </c>
      <c r="BC12" s="61" t="s">
        <v>707</v>
      </c>
      <c r="BD12" s="61" t="s">
        <v>707</v>
      </c>
      <c r="BE12" s="61" t="s">
        <v>709</v>
      </c>
      <c r="BF12" s="61" t="s">
        <v>709</v>
      </c>
      <c r="BG12" s="64" t="s">
        <v>118</v>
      </c>
      <c r="BH12" s="64" t="s">
        <v>517</v>
      </c>
      <c r="BI12" s="64" t="s">
        <v>119</v>
      </c>
      <c r="BJ12" s="61" t="s">
        <v>707</v>
      </c>
      <c r="BK12" s="81" t="s">
        <v>39</v>
      </c>
    </row>
    <row r="13" spans="1:63" ht="15.75">
      <c r="A13" s="331" t="s">
        <v>226</v>
      </c>
      <c r="B13" s="332" t="s">
        <v>82</v>
      </c>
      <c r="C13" s="61" t="s">
        <v>719</v>
      </c>
      <c r="D13" s="61" t="s">
        <v>719</v>
      </c>
      <c r="E13" s="61" t="s">
        <v>720</v>
      </c>
      <c r="F13" s="61" t="s">
        <v>720</v>
      </c>
      <c r="G13" s="61" t="s">
        <v>708</v>
      </c>
      <c r="H13" s="62" t="s">
        <v>493</v>
      </c>
      <c r="I13" s="61" t="s">
        <v>114</v>
      </c>
      <c r="J13" s="61" t="s">
        <v>115</v>
      </c>
      <c r="K13" s="61" t="s">
        <v>115</v>
      </c>
      <c r="L13" s="61" t="s">
        <v>116</v>
      </c>
      <c r="M13" s="78" t="s">
        <v>718</v>
      </c>
      <c r="N13" s="78" t="s">
        <v>718</v>
      </c>
      <c r="O13" s="79" t="s">
        <v>721</v>
      </c>
      <c r="P13" s="79" t="s">
        <v>208</v>
      </c>
      <c r="Q13" s="62" t="s">
        <v>722</v>
      </c>
      <c r="R13" s="61" t="s">
        <v>707</v>
      </c>
      <c r="S13" s="61" t="s">
        <v>707</v>
      </c>
      <c r="T13" s="61" t="s">
        <v>707</v>
      </c>
      <c r="U13" s="61" t="s">
        <v>707</v>
      </c>
      <c r="V13" s="61" t="s">
        <v>707</v>
      </c>
      <c r="W13" s="61" t="s">
        <v>707</v>
      </c>
      <c r="X13" s="61" t="s">
        <v>707</v>
      </c>
      <c r="Y13" s="61" t="s">
        <v>707</v>
      </c>
      <c r="Z13" s="61" t="s">
        <v>707</v>
      </c>
      <c r="AA13" s="80" t="s">
        <v>624</v>
      </c>
      <c r="AB13" s="80" t="s">
        <v>117</v>
      </c>
      <c r="AC13" s="80" t="s">
        <v>117</v>
      </c>
      <c r="AD13" s="64" t="s">
        <v>711</v>
      </c>
      <c r="AE13" s="80" t="s">
        <v>559</v>
      </c>
      <c r="AF13" s="64" t="s">
        <v>559</v>
      </c>
      <c r="AG13" s="64" t="s">
        <v>559</v>
      </c>
      <c r="AH13" s="61" t="s">
        <v>707</v>
      </c>
      <c r="AI13" s="61" t="s">
        <v>707</v>
      </c>
      <c r="AJ13" s="61" t="s">
        <v>707</v>
      </c>
      <c r="AK13" s="61" t="s">
        <v>707</v>
      </c>
      <c r="AL13" s="80" t="s">
        <v>114</v>
      </c>
      <c r="AM13" s="64" t="s">
        <v>493</v>
      </c>
      <c r="AN13" s="64" t="s">
        <v>493</v>
      </c>
      <c r="AO13" s="64" t="s">
        <v>493</v>
      </c>
      <c r="AP13" s="64" t="s">
        <v>578</v>
      </c>
      <c r="AQ13" s="64" t="s">
        <v>578</v>
      </c>
      <c r="AR13" s="64" t="s">
        <v>578</v>
      </c>
      <c r="AS13" s="64" t="s">
        <v>717</v>
      </c>
      <c r="AT13" s="61" t="s">
        <v>707</v>
      </c>
      <c r="AU13" s="64" t="s">
        <v>711</v>
      </c>
      <c r="AV13" s="64" t="s">
        <v>712</v>
      </c>
      <c r="AW13" s="64" t="s">
        <v>624</v>
      </c>
      <c r="AX13" s="64" t="s">
        <v>624</v>
      </c>
      <c r="AY13" s="64" t="s">
        <v>710</v>
      </c>
      <c r="AZ13" s="64" t="s">
        <v>710</v>
      </c>
      <c r="BA13" s="64" t="s">
        <v>710</v>
      </c>
      <c r="BB13" s="64" t="s">
        <v>710</v>
      </c>
      <c r="BC13" s="61" t="s">
        <v>707</v>
      </c>
      <c r="BD13" s="61" t="s">
        <v>707</v>
      </c>
      <c r="BE13" s="61" t="s">
        <v>709</v>
      </c>
      <c r="BF13" s="61" t="s">
        <v>709</v>
      </c>
      <c r="BG13" s="64" t="s">
        <v>118</v>
      </c>
      <c r="BH13" s="64" t="s">
        <v>517</v>
      </c>
      <c r="BI13" s="64" t="s">
        <v>119</v>
      </c>
      <c r="BJ13" s="61" t="s">
        <v>707</v>
      </c>
      <c r="BK13" s="81" t="s">
        <v>39</v>
      </c>
    </row>
    <row r="14" spans="1:63" ht="15.75">
      <c r="A14" s="331" t="s">
        <v>227</v>
      </c>
      <c r="B14" s="332" t="s">
        <v>83</v>
      </c>
      <c r="C14" s="61" t="s">
        <v>719</v>
      </c>
      <c r="D14" s="61" t="s">
        <v>719</v>
      </c>
      <c r="E14" s="61" t="s">
        <v>720</v>
      </c>
      <c r="F14" s="61" t="s">
        <v>720</v>
      </c>
      <c r="G14" s="61" t="s">
        <v>708</v>
      </c>
      <c r="H14" s="62" t="s">
        <v>493</v>
      </c>
      <c r="I14" s="61" t="s">
        <v>114</v>
      </c>
      <c r="J14" s="61" t="s">
        <v>115</v>
      </c>
      <c r="K14" s="61" t="s">
        <v>115</v>
      </c>
      <c r="L14" s="61" t="s">
        <v>116</v>
      </c>
      <c r="M14" s="78" t="s">
        <v>718</v>
      </c>
      <c r="N14" s="78" t="s">
        <v>718</v>
      </c>
      <c r="O14" s="79" t="s">
        <v>721</v>
      </c>
      <c r="P14" s="79" t="s">
        <v>208</v>
      </c>
      <c r="Q14" s="62" t="s">
        <v>722</v>
      </c>
      <c r="R14" s="61" t="s">
        <v>707</v>
      </c>
      <c r="S14" s="61" t="s">
        <v>707</v>
      </c>
      <c r="T14" s="61" t="s">
        <v>707</v>
      </c>
      <c r="U14" s="61" t="s">
        <v>707</v>
      </c>
      <c r="V14" s="61" t="s">
        <v>707</v>
      </c>
      <c r="W14" s="61" t="s">
        <v>707</v>
      </c>
      <c r="X14" s="61" t="s">
        <v>707</v>
      </c>
      <c r="Y14" s="61" t="s">
        <v>707</v>
      </c>
      <c r="Z14" s="61" t="s">
        <v>707</v>
      </c>
      <c r="AA14" s="80" t="s">
        <v>624</v>
      </c>
      <c r="AB14" s="80" t="s">
        <v>117</v>
      </c>
      <c r="AC14" s="80" t="s">
        <v>117</v>
      </c>
      <c r="AD14" s="64" t="s">
        <v>711</v>
      </c>
      <c r="AE14" s="80" t="s">
        <v>559</v>
      </c>
      <c r="AF14" s="64" t="s">
        <v>559</v>
      </c>
      <c r="AG14" s="64" t="s">
        <v>559</v>
      </c>
      <c r="AH14" s="61" t="s">
        <v>707</v>
      </c>
      <c r="AI14" s="61" t="s">
        <v>707</v>
      </c>
      <c r="AJ14" s="61" t="s">
        <v>707</v>
      </c>
      <c r="AK14" s="61" t="s">
        <v>707</v>
      </c>
      <c r="AL14" s="80" t="s">
        <v>114</v>
      </c>
      <c r="AM14" s="64" t="s">
        <v>493</v>
      </c>
      <c r="AN14" s="64" t="s">
        <v>493</v>
      </c>
      <c r="AO14" s="64" t="s">
        <v>493</v>
      </c>
      <c r="AP14" s="64" t="s">
        <v>578</v>
      </c>
      <c r="AQ14" s="64" t="s">
        <v>578</v>
      </c>
      <c r="AR14" s="64" t="s">
        <v>578</v>
      </c>
      <c r="AS14" s="64" t="s">
        <v>717</v>
      </c>
      <c r="AT14" s="61" t="s">
        <v>707</v>
      </c>
      <c r="AU14" s="64" t="s">
        <v>711</v>
      </c>
      <c r="AV14" s="64" t="s">
        <v>712</v>
      </c>
      <c r="AW14" s="64" t="s">
        <v>624</v>
      </c>
      <c r="AX14" s="64" t="s">
        <v>624</v>
      </c>
      <c r="AY14" s="64" t="s">
        <v>710</v>
      </c>
      <c r="AZ14" s="64" t="s">
        <v>710</v>
      </c>
      <c r="BA14" s="64" t="s">
        <v>710</v>
      </c>
      <c r="BB14" s="64" t="s">
        <v>710</v>
      </c>
      <c r="BC14" s="61" t="s">
        <v>707</v>
      </c>
      <c r="BD14" s="61" t="s">
        <v>707</v>
      </c>
      <c r="BE14" s="61" t="s">
        <v>709</v>
      </c>
      <c r="BF14" s="61" t="s">
        <v>709</v>
      </c>
      <c r="BG14" s="64" t="s">
        <v>118</v>
      </c>
      <c r="BH14" s="64" t="s">
        <v>517</v>
      </c>
      <c r="BI14" s="64" t="s">
        <v>119</v>
      </c>
      <c r="BJ14" s="61" t="s">
        <v>707</v>
      </c>
      <c r="BK14" s="81" t="s">
        <v>39</v>
      </c>
    </row>
    <row r="15" spans="1:63" ht="15.75">
      <c r="A15" s="331" t="s">
        <v>228</v>
      </c>
      <c r="B15" s="332" t="s">
        <v>84</v>
      </c>
      <c r="C15" s="61" t="s">
        <v>719</v>
      </c>
      <c r="D15" s="61" t="s">
        <v>719</v>
      </c>
      <c r="E15" s="61" t="s">
        <v>720</v>
      </c>
      <c r="F15" s="61" t="s">
        <v>720</v>
      </c>
      <c r="G15" s="61" t="s">
        <v>708</v>
      </c>
      <c r="H15" s="62" t="s">
        <v>493</v>
      </c>
      <c r="I15" s="61" t="s">
        <v>114</v>
      </c>
      <c r="J15" s="61" t="s">
        <v>115</v>
      </c>
      <c r="K15" s="61" t="s">
        <v>115</v>
      </c>
      <c r="L15" s="61" t="s">
        <v>116</v>
      </c>
      <c r="M15" s="78" t="s">
        <v>718</v>
      </c>
      <c r="N15" s="78" t="s">
        <v>718</v>
      </c>
      <c r="O15" s="79" t="s">
        <v>721</v>
      </c>
      <c r="P15" s="79" t="s">
        <v>208</v>
      </c>
      <c r="Q15" s="62" t="s">
        <v>722</v>
      </c>
      <c r="R15" s="61" t="s">
        <v>707</v>
      </c>
      <c r="S15" s="61" t="s">
        <v>707</v>
      </c>
      <c r="T15" s="61" t="s">
        <v>707</v>
      </c>
      <c r="U15" s="61" t="s">
        <v>707</v>
      </c>
      <c r="V15" s="61" t="s">
        <v>707</v>
      </c>
      <c r="W15" s="61" t="s">
        <v>707</v>
      </c>
      <c r="X15" s="61" t="s">
        <v>707</v>
      </c>
      <c r="Y15" s="61" t="s">
        <v>707</v>
      </c>
      <c r="Z15" s="61" t="s">
        <v>707</v>
      </c>
      <c r="AA15" s="80" t="s">
        <v>624</v>
      </c>
      <c r="AB15" s="80" t="s">
        <v>117</v>
      </c>
      <c r="AC15" s="80" t="s">
        <v>117</v>
      </c>
      <c r="AD15" s="64" t="s">
        <v>711</v>
      </c>
      <c r="AE15" s="80" t="s">
        <v>559</v>
      </c>
      <c r="AF15" s="64" t="s">
        <v>559</v>
      </c>
      <c r="AG15" s="64" t="s">
        <v>559</v>
      </c>
      <c r="AH15" s="61" t="s">
        <v>707</v>
      </c>
      <c r="AI15" s="61" t="s">
        <v>707</v>
      </c>
      <c r="AJ15" s="61" t="s">
        <v>707</v>
      </c>
      <c r="AK15" s="61" t="s">
        <v>707</v>
      </c>
      <c r="AL15" s="80" t="s">
        <v>114</v>
      </c>
      <c r="AM15" s="64" t="s">
        <v>493</v>
      </c>
      <c r="AN15" s="64" t="s">
        <v>493</v>
      </c>
      <c r="AO15" s="64" t="s">
        <v>493</v>
      </c>
      <c r="AP15" s="64" t="s">
        <v>578</v>
      </c>
      <c r="AQ15" s="64" t="s">
        <v>578</v>
      </c>
      <c r="AR15" s="64" t="s">
        <v>578</v>
      </c>
      <c r="AS15" s="64" t="s">
        <v>717</v>
      </c>
      <c r="AT15" s="61" t="s">
        <v>707</v>
      </c>
      <c r="AU15" s="64" t="s">
        <v>711</v>
      </c>
      <c r="AV15" s="64" t="s">
        <v>712</v>
      </c>
      <c r="AW15" s="64" t="s">
        <v>624</v>
      </c>
      <c r="AX15" s="64" t="s">
        <v>624</v>
      </c>
      <c r="AY15" s="64" t="s">
        <v>710</v>
      </c>
      <c r="AZ15" s="64" t="s">
        <v>710</v>
      </c>
      <c r="BA15" s="64" t="s">
        <v>710</v>
      </c>
      <c r="BB15" s="64" t="s">
        <v>710</v>
      </c>
      <c r="BC15" s="61" t="s">
        <v>707</v>
      </c>
      <c r="BD15" s="61" t="s">
        <v>707</v>
      </c>
      <c r="BE15" s="61" t="s">
        <v>709</v>
      </c>
      <c r="BF15" s="61" t="s">
        <v>709</v>
      </c>
      <c r="BG15" s="64" t="s">
        <v>118</v>
      </c>
      <c r="BH15" s="64" t="s">
        <v>517</v>
      </c>
      <c r="BI15" s="64" t="s">
        <v>119</v>
      </c>
      <c r="BJ15" s="61" t="s">
        <v>707</v>
      </c>
      <c r="BK15" s="81" t="s">
        <v>39</v>
      </c>
    </row>
    <row r="16" spans="1:63" ht="15.75">
      <c r="A16" s="331" t="s">
        <v>229</v>
      </c>
      <c r="B16" s="332" t="s">
        <v>85</v>
      </c>
      <c r="C16" s="61" t="s">
        <v>719</v>
      </c>
      <c r="D16" s="61" t="s">
        <v>719</v>
      </c>
      <c r="E16" s="61" t="s">
        <v>720</v>
      </c>
      <c r="F16" s="61" t="s">
        <v>720</v>
      </c>
      <c r="G16" s="61" t="s">
        <v>708</v>
      </c>
      <c r="H16" s="62" t="s">
        <v>493</v>
      </c>
      <c r="I16" s="61" t="s">
        <v>114</v>
      </c>
      <c r="J16" s="61" t="s">
        <v>115</v>
      </c>
      <c r="K16" s="61" t="s">
        <v>115</v>
      </c>
      <c r="L16" s="61" t="s">
        <v>116</v>
      </c>
      <c r="M16" s="78" t="s">
        <v>718</v>
      </c>
      <c r="N16" s="78" t="s">
        <v>718</v>
      </c>
      <c r="O16" s="79" t="s">
        <v>721</v>
      </c>
      <c r="P16" s="79" t="s">
        <v>208</v>
      </c>
      <c r="Q16" s="62" t="s">
        <v>722</v>
      </c>
      <c r="R16" s="61" t="s">
        <v>707</v>
      </c>
      <c r="S16" s="61" t="s">
        <v>707</v>
      </c>
      <c r="T16" s="61" t="s">
        <v>707</v>
      </c>
      <c r="U16" s="61" t="s">
        <v>707</v>
      </c>
      <c r="V16" s="61" t="s">
        <v>707</v>
      </c>
      <c r="W16" s="61" t="s">
        <v>707</v>
      </c>
      <c r="X16" s="61" t="s">
        <v>707</v>
      </c>
      <c r="Y16" s="61" t="s">
        <v>707</v>
      </c>
      <c r="Z16" s="61" t="s">
        <v>707</v>
      </c>
      <c r="AA16" s="80" t="s">
        <v>624</v>
      </c>
      <c r="AB16" s="80" t="s">
        <v>117</v>
      </c>
      <c r="AC16" s="80" t="s">
        <v>117</v>
      </c>
      <c r="AD16" s="64" t="s">
        <v>711</v>
      </c>
      <c r="AE16" s="80" t="s">
        <v>559</v>
      </c>
      <c r="AF16" s="64" t="s">
        <v>559</v>
      </c>
      <c r="AG16" s="64" t="s">
        <v>559</v>
      </c>
      <c r="AH16" s="61" t="s">
        <v>707</v>
      </c>
      <c r="AI16" s="61" t="s">
        <v>707</v>
      </c>
      <c r="AJ16" s="61" t="s">
        <v>707</v>
      </c>
      <c r="AK16" s="61" t="s">
        <v>707</v>
      </c>
      <c r="AL16" s="80" t="s">
        <v>114</v>
      </c>
      <c r="AM16" s="64" t="s">
        <v>493</v>
      </c>
      <c r="AN16" s="64" t="s">
        <v>493</v>
      </c>
      <c r="AO16" s="64" t="s">
        <v>493</v>
      </c>
      <c r="AP16" s="64" t="s">
        <v>578</v>
      </c>
      <c r="AQ16" s="64" t="s">
        <v>578</v>
      </c>
      <c r="AR16" s="64" t="s">
        <v>578</v>
      </c>
      <c r="AS16" s="64" t="s">
        <v>717</v>
      </c>
      <c r="AT16" s="61" t="s">
        <v>707</v>
      </c>
      <c r="AU16" s="64" t="s">
        <v>711</v>
      </c>
      <c r="AV16" s="64" t="s">
        <v>712</v>
      </c>
      <c r="AW16" s="64" t="s">
        <v>624</v>
      </c>
      <c r="AX16" s="64" t="s">
        <v>624</v>
      </c>
      <c r="AY16" s="64" t="s">
        <v>710</v>
      </c>
      <c r="AZ16" s="64" t="s">
        <v>710</v>
      </c>
      <c r="BA16" s="64" t="s">
        <v>710</v>
      </c>
      <c r="BB16" s="64" t="s">
        <v>710</v>
      </c>
      <c r="BC16" s="61" t="s">
        <v>707</v>
      </c>
      <c r="BD16" s="61" t="s">
        <v>707</v>
      </c>
      <c r="BE16" s="61" t="s">
        <v>709</v>
      </c>
      <c r="BF16" s="61" t="s">
        <v>709</v>
      </c>
      <c r="BG16" s="64" t="s">
        <v>118</v>
      </c>
      <c r="BH16" s="64" t="s">
        <v>517</v>
      </c>
      <c r="BI16" s="64" t="s">
        <v>119</v>
      </c>
      <c r="BJ16" s="61" t="s">
        <v>707</v>
      </c>
      <c r="BK16" s="81" t="s">
        <v>39</v>
      </c>
    </row>
    <row r="17" spans="1:63" ht="15.75">
      <c r="A17" s="331" t="s">
        <v>230</v>
      </c>
      <c r="B17" s="332" t="s">
        <v>86</v>
      </c>
      <c r="C17" s="61" t="s">
        <v>719</v>
      </c>
      <c r="D17" s="61" t="s">
        <v>719</v>
      </c>
      <c r="E17" s="61" t="s">
        <v>720</v>
      </c>
      <c r="F17" s="61" t="s">
        <v>720</v>
      </c>
      <c r="G17" s="61" t="s">
        <v>708</v>
      </c>
      <c r="H17" s="62" t="s">
        <v>493</v>
      </c>
      <c r="I17" s="61" t="s">
        <v>114</v>
      </c>
      <c r="J17" s="61" t="s">
        <v>115</v>
      </c>
      <c r="K17" s="61" t="s">
        <v>115</v>
      </c>
      <c r="L17" s="61" t="s">
        <v>116</v>
      </c>
      <c r="M17" s="78" t="s">
        <v>718</v>
      </c>
      <c r="N17" s="78" t="s">
        <v>718</v>
      </c>
      <c r="O17" s="79" t="s">
        <v>721</v>
      </c>
      <c r="P17" s="79" t="s">
        <v>208</v>
      </c>
      <c r="Q17" s="62" t="s">
        <v>722</v>
      </c>
      <c r="R17" s="61" t="s">
        <v>707</v>
      </c>
      <c r="S17" s="61" t="s">
        <v>707</v>
      </c>
      <c r="T17" s="61" t="s">
        <v>707</v>
      </c>
      <c r="U17" s="61" t="s">
        <v>707</v>
      </c>
      <c r="V17" s="61" t="s">
        <v>707</v>
      </c>
      <c r="W17" s="61" t="s">
        <v>707</v>
      </c>
      <c r="X17" s="61" t="s">
        <v>707</v>
      </c>
      <c r="Y17" s="61" t="s">
        <v>707</v>
      </c>
      <c r="Z17" s="61" t="s">
        <v>707</v>
      </c>
      <c r="AA17" s="80" t="s">
        <v>624</v>
      </c>
      <c r="AB17" s="80" t="s">
        <v>117</v>
      </c>
      <c r="AC17" s="80" t="s">
        <v>117</v>
      </c>
      <c r="AD17" s="64" t="s">
        <v>711</v>
      </c>
      <c r="AE17" s="80" t="s">
        <v>559</v>
      </c>
      <c r="AF17" s="64" t="s">
        <v>559</v>
      </c>
      <c r="AG17" s="64" t="s">
        <v>559</v>
      </c>
      <c r="AH17" s="61" t="s">
        <v>707</v>
      </c>
      <c r="AI17" s="61" t="s">
        <v>707</v>
      </c>
      <c r="AJ17" s="61" t="s">
        <v>707</v>
      </c>
      <c r="AK17" s="61" t="s">
        <v>707</v>
      </c>
      <c r="AL17" s="80" t="s">
        <v>114</v>
      </c>
      <c r="AM17" s="64" t="s">
        <v>493</v>
      </c>
      <c r="AN17" s="64" t="s">
        <v>493</v>
      </c>
      <c r="AO17" s="64" t="s">
        <v>493</v>
      </c>
      <c r="AP17" s="64" t="s">
        <v>578</v>
      </c>
      <c r="AQ17" s="64" t="s">
        <v>578</v>
      </c>
      <c r="AR17" s="64" t="s">
        <v>578</v>
      </c>
      <c r="AS17" s="64" t="s">
        <v>717</v>
      </c>
      <c r="AT17" s="61" t="s">
        <v>707</v>
      </c>
      <c r="AU17" s="64" t="s">
        <v>711</v>
      </c>
      <c r="AV17" s="64" t="s">
        <v>712</v>
      </c>
      <c r="AW17" s="64" t="s">
        <v>624</v>
      </c>
      <c r="AX17" s="64" t="s">
        <v>624</v>
      </c>
      <c r="AY17" s="64" t="s">
        <v>710</v>
      </c>
      <c r="AZ17" s="64" t="s">
        <v>710</v>
      </c>
      <c r="BA17" s="64" t="s">
        <v>710</v>
      </c>
      <c r="BB17" s="64" t="s">
        <v>710</v>
      </c>
      <c r="BC17" s="61" t="s">
        <v>707</v>
      </c>
      <c r="BD17" s="61" t="s">
        <v>707</v>
      </c>
      <c r="BE17" s="61" t="s">
        <v>709</v>
      </c>
      <c r="BF17" s="61" t="s">
        <v>709</v>
      </c>
      <c r="BG17" s="64" t="s">
        <v>118</v>
      </c>
      <c r="BH17" s="64" t="s">
        <v>517</v>
      </c>
      <c r="BI17" s="64" t="s">
        <v>119</v>
      </c>
      <c r="BJ17" s="61" t="s">
        <v>707</v>
      </c>
      <c r="BK17" s="81" t="s">
        <v>39</v>
      </c>
    </row>
    <row r="18" spans="1:63" ht="15.75">
      <c r="A18" s="331" t="s">
        <v>231</v>
      </c>
      <c r="B18" s="332" t="s">
        <v>153</v>
      </c>
      <c r="C18" s="61" t="s">
        <v>719</v>
      </c>
      <c r="D18" s="61" t="s">
        <v>719</v>
      </c>
      <c r="E18" s="61" t="s">
        <v>720</v>
      </c>
      <c r="F18" s="61" t="s">
        <v>720</v>
      </c>
      <c r="G18" s="61" t="s">
        <v>708</v>
      </c>
      <c r="H18" s="62" t="s">
        <v>493</v>
      </c>
      <c r="I18" s="61" t="s">
        <v>114</v>
      </c>
      <c r="J18" s="61" t="s">
        <v>115</v>
      </c>
      <c r="K18" s="61" t="s">
        <v>115</v>
      </c>
      <c r="L18" s="61" t="s">
        <v>154</v>
      </c>
      <c r="M18" s="78" t="s">
        <v>718</v>
      </c>
      <c r="N18" s="78" t="s">
        <v>718</v>
      </c>
      <c r="O18" s="79" t="s">
        <v>721</v>
      </c>
      <c r="P18" s="79" t="s">
        <v>208</v>
      </c>
      <c r="Q18" s="62" t="s">
        <v>722</v>
      </c>
      <c r="R18" s="61" t="s">
        <v>707</v>
      </c>
      <c r="S18" s="61" t="s">
        <v>707</v>
      </c>
      <c r="T18" s="61" t="s">
        <v>707</v>
      </c>
      <c r="U18" s="61" t="s">
        <v>707</v>
      </c>
      <c r="V18" s="61" t="s">
        <v>707</v>
      </c>
      <c r="W18" s="61" t="s">
        <v>707</v>
      </c>
      <c r="X18" s="61" t="s">
        <v>707</v>
      </c>
      <c r="Y18" s="61" t="s">
        <v>707</v>
      </c>
      <c r="Z18" s="61" t="s">
        <v>707</v>
      </c>
      <c r="AA18" s="80" t="s">
        <v>624</v>
      </c>
      <c r="AB18" s="80" t="s">
        <v>117</v>
      </c>
      <c r="AC18" s="80" t="s">
        <v>117</v>
      </c>
      <c r="AD18" s="64" t="s">
        <v>711</v>
      </c>
      <c r="AE18" s="80" t="s">
        <v>559</v>
      </c>
      <c r="AF18" s="64" t="s">
        <v>559</v>
      </c>
      <c r="AG18" s="64" t="s">
        <v>559</v>
      </c>
      <c r="AH18" s="61" t="s">
        <v>707</v>
      </c>
      <c r="AI18" s="61" t="s">
        <v>707</v>
      </c>
      <c r="AJ18" s="61" t="s">
        <v>707</v>
      </c>
      <c r="AK18" s="61" t="s">
        <v>707</v>
      </c>
      <c r="AL18" s="80" t="s">
        <v>114</v>
      </c>
      <c r="AM18" s="64" t="s">
        <v>493</v>
      </c>
      <c r="AN18" s="64" t="s">
        <v>493</v>
      </c>
      <c r="AO18" s="64" t="s">
        <v>493</v>
      </c>
      <c r="AP18" s="64" t="s">
        <v>578</v>
      </c>
      <c r="AQ18" s="64" t="s">
        <v>578</v>
      </c>
      <c r="AR18" s="64" t="s">
        <v>578</v>
      </c>
      <c r="AS18" s="64" t="s">
        <v>717</v>
      </c>
      <c r="AT18" s="61" t="s">
        <v>707</v>
      </c>
      <c r="AU18" s="64" t="s">
        <v>711</v>
      </c>
      <c r="AV18" s="64" t="s">
        <v>712</v>
      </c>
      <c r="AW18" s="64" t="s">
        <v>624</v>
      </c>
      <c r="AX18" s="64" t="s">
        <v>624</v>
      </c>
      <c r="AY18" s="64" t="s">
        <v>710</v>
      </c>
      <c r="AZ18" s="64" t="s">
        <v>710</v>
      </c>
      <c r="BA18" s="64" t="s">
        <v>710</v>
      </c>
      <c r="BB18" s="64" t="s">
        <v>710</v>
      </c>
      <c r="BC18" s="61" t="s">
        <v>707</v>
      </c>
      <c r="BD18" s="61" t="s">
        <v>707</v>
      </c>
      <c r="BE18" s="61" t="s">
        <v>709</v>
      </c>
      <c r="BF18" s="61" t="s">
        <v>709</v>
      </c>
      <c r="BG18" s="64" t="s">
        <v>118</v>
      </c>
      <c r="BH18" s="64" t="s">
        <v>517</v>
      </c>
      <c r="BI18" s="64" t="s">
        <v>119</v>
      </c>
      <c r="BJ18" s="61" t="s">
        <v>707</v>
      </c>
      <c r="BK18" s="81" t="s">
        <v>39</v>
      </c>
    </row>
    <row r="19" spans="1:63" ht="15.75">
      <c r="A19" s="331" t="s">
        <v>232</v>
      </c>
      <c r="B19" s="332" t="s">
        <v>87</v>
      </c>
      <c r="C19" s="61" t="s">
        <v>719</v>
      </c>
      <c r="D19" s="61" t="s">
        <v>719</v>
      </c>
      <c r="E19" s="61" t="s">
        <v>720</v>
      </c>
      <c r="F19" s="61" t="s">
        <v>720</v>
      </c>
      <c r="G19" s="61" t="s">
        <v>708</v>
      </c>
      <c r="H19" s="62" t="s">
        <v>493</v>
      </c>
      <c r="I19" s="61" t="s">
        <v>114</v>
      </c>
      <c r="J19" s="61" t="s">
        <v>115</v>
      </c>
      <c r="K19" s="61" t="s">
        <v>115</v>
      </c>
      <c r="L19" s="61" t="s">
        <v>116</v>
      </c>
      <c r="M19" s="78" t="s">
        <v>718</v>
      </c>
      <c r="N19" s="78" t="s">
        <v>718</v>
      </c>
      <c r="O19" s="79" t="s">
        <v>721</v>
      </c>
      <c r="P19" s="79" t="s">
        <v>208</v>
      </c>
      <c r="Q19" s="62" t="s">
        <v>722</v>
      </c>
      <c r="R19" s="61" t="s">
        <v>707</v>
      </c>
      <c r="S19" s="61" t="s">
        <v>707</v>
      </c>
      <c r="T19" s="61" t="s">
        <v>707</v>
      </c>
      <c r="U19" s="61" t="s">
        <v>707</v>
      </c>
      <c r="V19" s="61" t="s">
        <v>707</v>
      </c>
      <c r="W19" s="61" t="s">
        <v>707</v>
      </c>
      <c r="X19" s="61" t="s">
        <v>707</v>
      </c>
      <c r="Y19" s="61" t="s">
        <v>707</v>
      </c>
      <c r="Z19" s="61" t="s">
        <v>707</v>
      </c>
      <c r="AA19" s="80" t="s">
        <v>624</v>
      </c>
      <c r="AB19" s="80" t="s">
        <v>117</v>
      </c>
      <c r="AC19" s="80" t="s">
        <v>117</v>
      </c>
      <c r="AD19" s="64" t="s">
        <v>711</v>
      </c>
      <c r="AE19" s="80" t="s">
        <v>559</v>
      </c>
      <c r="AF19" s="64" t="s">
        <v>559</v>
      </c>
      <c r="AG19" s="64" t="s">
        <v>559</v>
      </c>
      <c r="AH19" s="61" t="s">
        <v>707</v>
      </c>
      <c r="AI19" s="61" t="s">
        <v>707</v>
      </c>
      <c r="AJ19" s="61" t="s">
        <v>707</v>
      </c>
      <c r="AK19" s="61" t="s">
        <v>707</v>
      </c>
      <c r="AL19" s="80" t="s">
        <v>114</v>
      </c>
      <c r="AM19" s="64" t="s">
        <v>493</v>
      </c>
      <c r="AN19" s="64" t="s">
        <v>493</v>
      </c>
      <c r="AO19" s="64" t="s">
        <v>493</v>
      </c>
      <c r="AP19" s="64" t="s">
        <v>578</v>
      </c>
      <c r="AQ19" s="64" t="s">
        <v>578</v>
      </c>
      <c r="AR19" s="64" t="s">
        <v>578</v>
      </c>
      <c r="AS19" s="64" t="s">
        <v>717</v>
      </c>
      <c r="AT19" s="61" t="s">
        <v>707</v>
      </c>
      <c r="AU19" s="64" t="s">
        <v>711</v>
      </c>
      <c r="AV19" s="64" t="s">
        <v>712</v>
      </c>
      <c r="AW19" s="64" t="s">
        <v>624</v>
      </c>
      <c r="AX19" s="64" t="s">
        <v>624</v>
      </c>
      <c r="AY19" s="64" t="s">
        <v>710</v>
      </c>
      <c r="AZ19" s="64" t="s">
        <v>710</v>
      </c>
      <c r="BA19" s="64" t="s">
        <v>710</v>
      </c>
      <c r="BB19" s="64" t="s">
        <v>710</v>
      </c>
      <c r="BC19" s="61" t="s">
        <v>707</v>
      </c>
      <c r="BD19" s="61" t="s">
        <v>707</v>
      </c>
      <c r="BE19" s="61" t="s">
        <v>709</v>
      </c>
      <c r="BF19" s="61" t="s">
        <v>709</v>
      </c>
      <c r="BG19" s="64" t="s">
        <v>118</v>
      </c>
      <c r="BH19" s="64" t="s">
        <v>517</v>
      </c>
      <c r="BI19" s="64" t="s">
        <v>119</v>
      </c>
      <c r="BJ19" s="61" t="s">
        <v>707</v>
      </c>
      <c r="BK19" s="81" t="s">
        <v>39</v>
      </c>
    </row>
    <row r="20" spans="1:63" ht="15.75">
      <c r="A20" s="331" t="s">
        <v>233</v>
      </c>
      <c r="B20" s="332" t="s">
        <v>88</v>
      </c>
      <c r="C20" s="61" t="s">
        <v>719</v>
      </c>
      <c r="D20" s="61" t="s">
        <v>719</v>
      </c>
      <c r="E20" s="61" t="s">
        <v>720</v>
      </c>
      <c r="F20" s="61" t="s">
        <v>720</v>
      </c>
      <c r="G20" s="61" t="s">
        <v>708</v>
      </c>
      <c r="H20" s="62" t="s">
        <v>493</v>
      </c>
      <c r="I20" s="61" t="s">
        <v>114</v>
      </c>
      <c r="J20" s="61" t="s">
        <v>115</v>
      </c>
      <c r="K20" s="61" t="s">
        <v>115</v>
      </c>
      <c r="L20" s="61" t="s">
        <v>116</v>
      </c>
      <c r="M20" s="78" t="s">
        <v>718</v>
      </c>
      <c r="N20" s="78" t="s">
        <v>718</v>
      </c>
      <c r="O20" s="79" t="s">
        <v>721</v>
      </c>
      <c r="P20" s="79" t="s">
        <v>208</v>
      </c>
      <c r="Q20" s="62" t="s">
        <v>722</v>
      </c>
      <c r="R20" s="61" t="s">
        <v>707</v>
      </c>
      <c r="S20" s="61" t="s">
        <v>707</v>
      </c>
      <c r="T20" s="61" t="s">
        <v>707</v>
      </c>
      <c r="U20" s="61" t="s">
        <v>707</v>
      </c>
      <c r="V20" s="61" t="s">
        <v>707</v>
      </c>
      <c r="W20" s="61" t="s">
        <v>707</v>
      </c>
      <c r="X20" s="61" t="s">
        <v>707</v>
      </c>
      <c r="Y20" s="61" t="s">
        <v>707</v>
      </c>
      <c r="Z20" s="61" t="s">
        <v>707</v>
      </c>
      <c r="AA20" s="80" t="s">
        <v>624</v>
      </c>
      <c r="AB20" s="80" t="s">
        <v>117</v>
      </c>
      <c r="AC20" s="80" t="s">
        <v>117</v>
      </c>
      <c r="AD20" s="64" t="s">
        <v>711</v>
      </c>
      <c r="AE20" s="80" t="s">
        <v>559</v>
      </c>
      <c r="AF20" s="64" t="s">
        <v>559</v>
      </c>
      <c r="AG20" s="64" t="s">
        <v>559</v>
      </c>
      <c r="AH20" s="61" t="s">
        <v>707</v>
      </c>
      <c r="AI20" s="61" t="s">
        <v>707</v>
      </c>
      <c r="AJ20" s="61" t="s">
        <v>707</v>
      </c>
      <c r="AK20" s="61" t="s">
        <v>707</v>
      </c>
      <c r="AL20" s="80" t="s">
        <v>114</v>
      </c>
      <c r="AM20" s="64" t="s">
        <v>493</v>
      </c>
      <c r="AN20" s="64" t="s">
        <v>493</v>
      </c>
      <c r="AO20" s="64" t="s">
        <v>493</v>
      </c>
      <c r="AP20" s="64" t="s">
        <v>578</v>
      </c>
      <c r="AQ20" s="64" t="s">
        <v>578</v>
      </c>
      <c r="AR20" s="64" t="s">
        <v>578</v>
      </c>
      <c r="AS20" s="64" t="s">
        <v>717</v>
      </c>
      <c r="AT20" s="61" t="s">
        <v>707</v>
      </c>
      <c r="AU20" s="64" t="s">
        <v>711</v>
      </c>
      <c r="AV20" s="64" t="s">
        <v>712</v>
      </c>
      <c r="AW20" s="64" t="s">
        <v>624</v>
      </c>
      <c r="AX20" s="64" t="s">
        <v>624</v>
      </c>
      <c r="AY20" s="64" t="s">
        <v>710</v>
      </c>
      <c r="AZ20" s="64" t="s">
        <v>710</v>
      </c>
      <c r="BA20" s="64" t="s">
        <v>710</v>
      </c>
      <c r="BB20" s="64" t="s">
        <v>710</v>
      </c>
      <c r="BC20" s="61" t="s">
        <v>707</v>
      </c>
      <c r="BD20" s="61" t="s">
        <v>707</v>
      </c>
      <c r="BE20" s="61" t="s">
        <v>709</v>
      </c>
      <c r="BF20" s="61" t="s">
        <v>709</v>
      </c>
      <c r="BG20" s="64" t="s">
        <v>118</v>
      </c>
      <c r="BH20" s="64" t="s">
        <v>517</v>
      </c>
      <c r="BI20" s="64" t="s">
        <v>119</v>
      </c>
      <c r="BJ20" s="61" t="s">
        <v>707</v>
      </c>
      <c r="BK20" s="81" t="s">
        <v>39</v>
      </c>
    </row>
    <row r="21" spans="1:63" ht="15.75">
      <c r="A21" s="334" t="s">
        <v>234</v>
      </c>
      <c r="B21" s="344" t="s">
        <v>80</v>
      </c>
      <c r="C21" s="61" t="s">
        <v>719</v>
      </c>
      <c r="D21" s="61" t="s">
        <v>719</v>
      </c>
      <c r="E21" s="61" t="s">
        <v>720</v>
      </c>
      <c r="F21" s="61" t="s">
        <v>720</v>
      </c>
      <c r="G21" s="61" t="s">
        <v>708</v>
      </c>
      <c r="H21" s="62" t="s">
        <v>493</v>
      </c>
      <c r="I21" s="61" t="s">
        <v>114</v>
      </c>
      <c r="J21" s="61" t="s">
        <v>115</v>
      </c>
      <c r="K21" s="61" t="s">
        <v>115</v>
      </c>
      <c r="L21" s="61" t="s">
        <v>116</v>
      </c>
      <c r="M21" s="78" t="s">
        <v>718</v>
      </c>
      <c r="N21" s="78" t="s">
        <v>718</v>
      </c>
      <c r="O21" s="79" t="s">
        <v>721</v>
      </c>
      <c r="P21" s="79" t="s">
        <v>208</v>
      </c>
      <c r="Q21" s="62" t="s">
        <v>722</v>
      </c>
      <c r="R21" s="61" t="s">
        <v>707</v>
      </c>
      <c r="S21" s="61" t="s">
        <v>707</v>
      </c>
      <c r="T21" s="61" t="s">
        <v>707</v>
      </c>
      <c r="U21" s="61" t="s">
        <v>707</v>
      </c>
      <c r="V21" s="61" t="s">
        <v>707</v>
      </c>
      <c r="W21" s="61" t="s">
        <v>707</v>
      </c>
      <c r="X21" s="61" t="s">
        <v>707</v>
      </c>
      <c r="Y21" s="61" t="s">
        <v>707</v>
      </c>
      <c r="Z21" s="61" t="s">
        <v>707</v>
      </c>
      <c r="AA21" s="80" t="s">
        <v>624</v>
      </c>
      <c r="AB21" s="80" t="s">
        <v>117</v>
      </c>
      <c r="AC21" s="80" t="s">
        <v>117</v>
      </c>
      <c r="AD21" s="64" t="s">
        <v>711</v>
      </c>
      <c r="AE21" s="80" t="s">
        <v>559</v>
      </c>
      <c r="AF21" s="64" t="s">
        <v>559</v>
      </c>
      <c r="AG21" s="64" t="s">
        <v>559</v>
      </c>
      <c r="AH21" s="61" t="s">
        <v>707</v>
      </c>
      <c r="AI21" s="61" t="s">
        <v>707</v>
      </c>
      <c r="AJ21" s="61" t="s">
        <v>707</v>
      </c>
      <c r="AK21" s="61" t="s">
        <v>707</v>
      </c>
      <c r="AL21" s="80" t="s">
        <v>114</v>
      </c>
      <c r="AM21" s="64" t="s">
        <v>493</v>
      </c>
      <c r="AN21" s="64" t="s">
        <v>493</v>
      </c>
      <c r="AO21" s="64" t="s">
        <v>493</v>
      </c>
      <c r="AP21" s="64" t="s">
        <v>578</v>
      </c>
      <c r="AQ21" s="64" t="s">
        <v>578</v>
      </c>
      <c r="AR21" s="64" t="s">
        <v>578</v>
      </c>
      <c r="AS21" s="64" t="s">
        <v>717</v>
      </c>
      <c r="AT21" s="61" t="s">
        <v>707</v>
      </c>
      <c r="AU21" s="64" t="s">
        <v>711</v>
      </c>
      <c r="AV21" s="64" t="s">
        <v>712</v>
      </c>
      <c r="AW21" s="64" t="s">
        <v>624</v>
      </c>
      <c r="AX21" s="64" t="s">
        <v>624</v>
      </c>
      <c r="AY21" s="64" t="s">
        <v>710</v>
      </c>
      <c r="AZ21" s="64" t="s">
        <v>710</v>
      </c>
      <c r="BA21" s="112" t="s">
        <v>710</v>
      </c>
      <c r="BB21" s="112" t="s">
        <v>710</v>
      </c>
      <c r="BC21" s="61" t="s">
        <v>707</v>
      </c>
      <c r="BD21" s="61" t="s">
        <v>707</v>
      </c>
      <c r="BE21" s="61" t="s">
        <v>709</v>
      </c>
      <c r="BF21" s="61" t="s">
        <v>709</v>
      </c>
      <c r="BG21" s="64" t="s">
        <v>118</v>
      </c>
      <c r="BH21" s="64" t="s">
        <v>517</v>
      </c>
      <c r="BI21" s="64" t="s">
        <v>119</v>
      </c>
      <c r="BJ21" s="61" t="s">
        <v>707</v>
      </c>
      <c r="BK21" s="81" t="s">
        <v>39</v>
      </c>
    </row>
    <row r="22" spans="1:63" ht="15.75">
      <c r="A22" s="337" t="s">
        <v>236</v>
      </c>
      <c r="B22" s="332" t="s">
        <v>64</v>
      </c>
      <c r="C22" s="103" t="s">
        <v>719</v>
      </c>
      <c r="D22" s="103" t="s">
        <v>719</v>
      </c>
      <c r="E22" s="103" t="s">
        <v>720</v>
      </c>
      <c r="F22" s="103" t="s">
        <v>720</v>
      </c>
      <c r="G22" s="103" t="s">
        <v>708</v>
      </c>
      <c r="H22" s="104" t="s">
        <v>493</v>
      </c>
      <c r="I22" s="103" t="s">
        <v>114</v>
      </c>
      <c r="J22" s="103" t="s">
        <v>115</v>
      </c>
      <c r="K22" s="103" t="s">
        <v>115</v>
      </c>
      <c r="L22" s="103" t="s">
        <v>116</v>
      </c>
      <c r="M22" s="105" t="s">
        <v>718</v>
      </c>
      <c r="N22" s="105" t="s">
        <v>718</v>
      </c>
      <c r="O22" s="106" t="s">
        <v>721</v>
      </c>
      <c r="P22" s="106" t="s">
        <v>208</v>
      </c>
      <c r="Q22" s="104" t="s">
        <v>722</v>
      </c>
      <c r="R22" s="103" t="s">
        <v>707</v>
      </c>
      <c r="S22" s="103" t="s">
        <v>707</v>
      </c>
      <c r="T22" s="103" t="s">
        <v>707</v>
      </c>
      <c r="U22" s="103" t="s">
        <v>707</v>
      </c>
      <c r="V22" s="103" t="s">
        <v>707</v>
      </c>
      <c r="W22" s="103" t="s">
        <v>707</v>
      </c>
      <c r="X22" s="103" t="s">
        <v>707</v>
      </c>
      <c r="Y22" s="103" t="s">
        <v>707</v>
      </c>
      <c r="Z22" s="106" t="s">
        <v>711</v>
      </c>
      <c r="AA22" s="175" t="s">
        <v>624</v>
      </c>
      <c r="AB22" s="175" t="s">
        <v>117</v>
      </c>
      <c r="AC22" s="175" t="s">
        <v>117</v>
      </c>
      <c r="AD22" s="107" t="s">
        <v>711</v>
      </c>
      <c r="AE22" s="175" t="s">
        <v>559</v>
      </c>
      <c r="AF22" s="107" t="s">
        <v>559</v>
      </c>
      <c r="AG22" s="107" t="s">
        <v>559</v>
      </c>
      <c r="AH22" s="103" t="s">
        <v>707</v>
      </c>
      <c r="AI22" s="103" t="s">
        <v>707</v>
      </c>
      <c r="AJ22" s="103" t="s">
        <v>707</v>
      </c>
      <c r="AK22" s="103" t="s">
        <v>707</v>
      </c>
      <c r="AL22" s="175" t="s">
        <v>154</v>
      </c>
      <c r="AM22" s="107" t="s">
        <v>493</v>
      </c>
      <c r="AN22" s="107" t="s">
        <v>493</v>
      </c>
      <c r="AO22" s="107" t="s">
        <v>493</v>
      </c>
      <c r="AP22" s="107" t="s">
        <v>578</v>
      </c>
      <c r="AQ22" s="107" t="s">
        <v>578</v>
      </c>
      <c r="AR22" s="107" t="s">
        <v>578</v>
      </c>
      <c r="AS22" s="107" t="s">
        <v>717</v>
      </c>
      <c r="AT22" s="103" t="s">
        <v>707</v>
      </c>
      <c r="AU22" s="107" t="s">
        <v>711</v>
      </c>
      <c r="AV22" s="107" t="s">
        <v>713</v>
      </c>
      <c r="AW22" s="107" t="s">
        <v>624</v>
      </c>
      <c r="AX22" s="107" t="s">
        <v>624</v>
      </c>
      <c r="AY22" s="107" t="s">
        <v>710</v>
      </c>
      <c r="AZ22" s="107" t="s">
        <v>710</v>
      </c>
      <c r="BA22" s="64" t="s">
        <v>710</v>
      </c>
      <c r="BB22" s="64" t="s">
        <v>710</v>
      </c>
      <c r="BC22" s="103" t="s">
        <v>707</v>
      </c>
      <c r="BD22" s="103" t="s">
        <v>707</v>
      </c>
      <c r="BE22" s="103" t="s">
        <v>707</v>
      </c>
      <c r="BF22" s="103" t="s">
        <v>707</v>
      </c>
      <c r="BG22" s="107" t="s">
        <v>118</v>
      </c>
      <c r="BH22" s="107" t="s">
        <v>517</v>
      </c>
      <c r="BI22" s="107" t="s">
        <v>119</v>
      </c>
      <c r="BJ22" s="103" t="s">
        <v>707</v>
      </c>
      <c r="BK22" s="108" t="s">
        <v>39</v>
      </c>
    </row>
    <row r="23" spans="1:63" ht="15.75">
      <c r="A23" s="331" t="s">
        <v>237</v>
      </c>
      <c r="B23" s="332" t="s">
        <v>65</v>
      </c>
      <c r="C23" s="61" t="s">
        <v>719</v>
      </c>
      <c r="D23" s="61" t="s">
        <v>719</v>
      </c>
      <c r="E23" s="61" t="s">
        <v>720</v>
      </c>
      <c r="F23" s="61" t="s">
        <v>720</v>
      </c>
      <c r="G23" s="61" t="s">
        <v>708</v>
      </c>
      <c r="H23" s="62" t="s">
        <v>493</v>
      </c>
      <c r="I23" s="61" t="s">
        <v>114</v>
      </c>
      <c r="J23" s="61" t="s">
        <v>115</v>
      </c>
      <c r="K23" s="61" t="s">
        <v>115</v>
      </c>
      <c r="L23" s="61" t="s">
        <v>116</v>
      </c>
      <c r="M23" s="125" t="s">
        <v>718</v>
      </c>
      <c r="N23" s="125" t="s">
        <v>718</v>
      </c>
      <c r="O23" s="79" t="s">
        <v>721</v>
      </c>
      <c r="P23" s="79" t="s">
        <v>208</v>
      </c>
      <c r="Q23" s="62" t="s">
        <v>722</v>
      </c>
      <c r="R23" s="61" t="s">
        <v>707</v>
      </c>
      <c r="S23" s="61" t="s">
        <v>707</v>
      </c>
      <c r="T23" s="61" t="s">
        <v>707</v>
      </c>
      <c r="U23" s="61" t="s">
        <v>707</v>
      </c>
      <c r="V23" s="61" t="s">
        <v>707</v>
      </c>
      <c r="W23" s="61" t="s">
        <v>707</v>
      </c>
      <c r="X23" s="61" t="s">
        <v>707</v>
      </c>
      <c r="Y23" s="61" t="s">
        <v>707</v>
      </c>
      <c r="Z23" s="79" t="s">
        <v>711</v>
      </c>
      <c r="AA23" s="80" t="s">
        <v>624</v>
      </c>
      <c r="AB23" s="80" t="s">
        <v>117</v>
      </c>
      <c r="AC23" s="80" t="s">
        <v>117</v>
      </c>
      <c r="AD23" s="64" t="s">
        <v>711</v>
      </c>
      <c r="AE23" s="80" t="s">
        <v>559</v>
      </c>
      <c r="AF23" s="64" t="s">
        <v>559</v>
      </c>
      <c r="AG23" s="64" t="s">
        <v>559</v>
      </c>
      <c r="AH23" s="61" t="s">
        <v>707</v>
      </c>
      <c r="AI23" s="61" t="s">
        <v>707</v>
      </c>
      <c r="AJ23" s="61" t="s">
        <v>707</v>
      </c>
      <c r="AK23" s="61" t="s">
        <v>707</v>
      </c>
      <c r="AL23" s="80" t="s">
        <v>154</v>
      </c>
      <c r="AM23" s="64" t="s">
        <v>493</v>
      </c>
      <c r="AN23" s="64" t="s">
        <v>493</v>
      </c>
      <c r="AO23" s="64" t="s">
        <v>493</v>
      </c>
      <c r="AP23" s="64" t="s">
        <v>578</v>
      </c>
      <c r="AQ23" s="64" t="s">
        <v>578</v>
      </c>
      <c r="AR23" s="64" t="s">
        <v>578</v>
      </c>
      <c r="AS23" s="64" t="s">
        <v>717</v>
      </c>
      <c r="AT23" s="61" t="s">
        <v>707</v>
      </c>
      <c r="AU23" s="64" t="s">
        <v>711</v>
      </c>
      <c r="AV23" s="64" t="s">
        <v>713</v>
      </c>
      <c r="AW23" s="64" t="s">
        <v>624</v>
      </c>
      <c r="AX23" s="64" t="s">
        <v>624</v>
      </c>
      <c r="AY23" s="64" t="s">
        <v>710</v>
      </c>
      <c r="AZ23" s="64" t="s">
        <v>710</v>
      </c>
      <c r="BA23" s="64" t="s">
        <v>710</v>
      </c>
      <c r="BB23" s="64" t="s">
        <v>710</v>
      </c>
      <c r="BC23" s="61" t="s">
        <v>707</v>
      </c>
      <c r="BD23" s="61" t="s">
        <v>707</v>
      </c>
      <c r="BE23" s="61" t="s">
        <v>707</v>
      </c>
      <c r="BF23" s="61" t="s">
        <v>707</v>
      </c>
      <c r="BG23" s="64" t="s">
        <v>118</v>
      </c>
      <c r="BH23" s="64" t="s">
        <v>517</v>
      </c>
      <c r="BI23" s="64" t="s">
        <v>119</v>
      </c>
      <c r="BJ23" s="61" t="s">
        <v>707</v>
      </c>
      <c r="BK23" s="81" t="s">
        <v>39</v>
      </c>
    </row>
    <row r="24" spans="1:63" ht="15.75">
      <c r="A24" s="331" t="s">
        <v>238</v>
      </c>
      <c r="B24" s="332" t="s">
        <v>66</v>
      </c>
      <c r="C24" s="61" t="s">
        <v>719</v>
      </c>
      <c r="D24" s="61" t="s">
        <v>719</v>
      </c>
      <c r="E24" s="61" t="s">
        <v>720</v>
      </c>
      <c r="F24" s="61" t="s">
        <v>720</v>
      </c>
      <c r="G24" s="61" t="s">
        <v>708</v>
      </c>
      <c r="H24" s="62" t="s">
        <v>493</v>
      </c>
      <c r="I24" s="61" t="s">
        <v>114</v>
      </c>
      <c r="J24" s="61" t="s">
        <v>115</v>
      </c>
      <c r="K24" s="61" t="s">
        <v>115</v>
      </c>
      <c r="L24" s="61" t="s">
        <v>116</v>
      </c>
      <c r="M24" s="125" t="s">
        <v>718</v>
      </c>
      <c r="N24" s="125" t="s">
        <v>718</v>
      </c>
      <c r="O24" s="79" t="s">
        <v>721</v>
      </c>
      <c r="P24" s="79" t="s">
        <v>208</v>
      </c>
      <c r="Q24" s="62" t="s">
        <v>722</v>
      </c>
      <c r="R24" s="61" t="s">
        <v>707</v>
      </c>
      <c r="S24" s="61" t="s">
        <v>707</v>
      </c>
      <c r="T24" s="61" t="s">
        <v>707</v>
      </c>
      <c r="U24" s="61" t="s">
        <v>707</v>
      </c>
      <c r="V24" s="61" t="s">
        <v>707</v>
      </c>
      <c r="W24" s="61" t="s">
        <v>707</v>
      </c>
      <c r="X24" s="61" t="s">
        <v>707</v>
      </c>
      <c r="Y24" s="61" t="s">
        <v>707</v>
      </c>
      <c r="Z24" s="79" t="s">
        <v>711</v>
      </c>
      <c r="AA24" s="80" t="s">
        <v>624</v>
      </c>
      <c r="AB24" s="80" t="s">
        <v>117</v>
      </c>
      <c r="AC24" s="80" t="s">
        <v>117</v>
      </c>
      <c r="AD24" s="64" t="s">
        <v>711</v>
      </c>
      <c r="AE24" s="80" t="s">
        <v>559</v>
      </c>
      <c r="AF24" s="64" t="s">
        <v>559</v>
      </c>
      <c r="AG24" s="64" t="s">
        <v>559</v>
      </c>
      <c r="AH24" s="61" t="s">
        <v>707</v>
      </c>
      <c r="AI24" s="61" t="s">
        <v>707</v>
      </c>
      <c r="AJ24" s="61" t="s">
        <v>707</v>
      </c>
      <c r="AK24" s="61" t="s">
        <v>707</v>
      </c>
      <c r="AL24" s="80" t="s">
        <v>154</v>
      </c>
      <c r="AM24" s="64" t="s">
        <v>493</v>
      </c>
      <c r="AN24" s="64" t="s">
        <v>493</v>
      </c>
      <c r="AO24" s="64" t="s">
        <v>493</v>
      </c>
      <c r="AP24" s="64" t="s">
        <v>578</v>
      </c>
      <c r="AQ24" s="64" t="s">
        <v>578</v>
      </c>
      <c r="AR24" s="64" t="s">
        <v>578</v>
      </c>
      <c r="AS24" s="64" t="s">
        <v>717</v>
      </c>
      <c r="AT24" s="61" t="s">
        <v>707</v>
      </c>
      <c r="AU24" s="64" t="s">
        <v>711</v>
      </c>
      <c r="AV24" s="64" t="s">
        <v>713</v>
      </c>
      <c r="AW24" s="64" t="s">
        <v>624</v>
      </c>
      <c r="AX24" s="64" t="s">
        <v>624</v>
      </c>
      <c r="AY24" s="64" t="s">
        <v>710</v>
      </c>
      <c r="AZ24" s="64" t="s">
        <v>710</v>
      </c>
      <c r="BA24" s="64" t="s">
        <v>710</v>
      </c>
      <c r="BB24" s="64" t="s">
        <v>710</v>
      </c>
      <c r="BC24" s="61" t="s">
        <v>707</v>
      </c>
      <c r="BD24" s="61" t="s">
        <v>707</v>
      </c>
      <c r="BE24" s="61" t="s">
        <v>707</v>
      </c>
      <c r="BF24" s="61" t="s">
        <v>707</v>
      </c>
      <c r="BG24" s="64" t="s">
        <v>118</v>
      </c>
      <c r="BH24" s="64" t="s">
        <v>517</v>
      </c>
      <c r="BI24" s="64" t="s">
        <v>119</v>
      </c>
      <c r="BJ24" s="61" t="s">
        <v>707</v>
      </c>
      <c r="BK24" s="81" t="s">
        <v>39</v>
      </c>
    </row>
    <row r="25" spans="1:63" ht="15.75">
      <c r="A25" s="331" t="s">
        <v>239</v>
      </c>
      <c r="B25" s="332" t="s">
        <v>67</v>
      </c>
      <c r="C25" s="61" t="s">
        <v>719</v>
      </c>
      <c r="D25" s="61" t="s">
        <v>719</v>
      </c>
      <c r="E25" s="61" t="s">
        <v>720</v>
      </c>
      <c r="F25" s="61" t="s">
        <v>720</v>
      </c>
      <c r="G25" s="61" t="s">
        <v>708</v>
      </c>
      <c r="H25" s="62" t="s">
        <v>493</v>
      </c>
      <c r="I25" s="61" t="s">
        <v>114</v>
      </c>
      <c r="J25" s="61" t="s">
        <v>115</v>
      </c>
      <c r="K25" s="61" t="s">
        <v>115</v>
      </c>
      <c r="L25" s="61" t="s">
        <v>116</v>
      </c>
      <c r="M25" s="125" t="s">
        <v>718</v>
      </c>
      <c r="N25" s="125" t="s">
        <v>718</v>
      </c>
      <c r="O25" s="79" t="s">
        <v>721</v>
      </c>
      <c r="P25" s="79" t="s">
        <v>208</v>
      </c>
      <c r="Q25" s="62" t="s">
        <v>722</v>
      </c>
      <c r="R25" s="61" t="s">
        <v>707</v>
      </c>
      <c r="S25" s="61" t="s">
        <v>707</v>
      </c>
      <c r="T25" s="61" t="s">
        <v>707</v>
      </c>
      <c r="U25" s="61" t="s">
        <v>707</v>
      </c>
      <c r="V25" s="61" t="s">
        <v>707</v>
      </c>
      <c r="W25" s="61" t="s">
        <v>707</v>
      </c>
      <c r="X25" s="61" t="s">
        <v>707</v>
      </c>
      <c r="Y25" s="61" t="s">
        <v>707</v>
      </c>
      <c r="Z25" s="79" t="s">
        <v>711</v>
      </c>
      <c r="AA25" s="80" t="s">
        <v>624</v>
      </c>
      <c r="AB25" s="80" t="s">
        <v>117</v>
      </c>
      <c r="AC25" s="80" t="s">
        <v>117</v>
      </c>
      <c r="AD25" s="64" t="s">
        <v>711</v>
      </c>
      <c r="AE25" s="80" t="s">
        <v>559</v>
      </c>
      <c r="AF25" s="64" t="s">
        <v>559</v>
      </c>
      <c r="AG25" s="64" t="s">
        <v>559</v>
      </c>
      <c r="AH25" s="61" t="s">
        <v>707</v>
      </c>
      <c r="AI25" s="61" t="s">
        <v>707</v>
      </c>
      <c r="AJ25" s="61" t="s">
        <v>707</v>
      </c>
      <c r="AK25" s="61" t="s">
        <v>707</v>
      </c>
      <c r="AL25" s="80" t="s">
        <v>154</v>
      </c>
      <c r="AM25" s="64" t="s">
        <v>493</v>
      </c>
      <c r="AN25" s="64" t="s">
        <v>493</v>
      </c>
      <c r="AO25" s="64" t="s">
        <v>493</v>
      </c>
      <c r="AP25" s="64" t="s">
        <v>578</v>
      </c>
      <c r="AQ25" s="64" t="s">
        <v>578</v>
      </c>
      <c r="AR25" s="64" t="s">
        <v>578</v>
      </c>
      <c r="AS25" s="64" t="s">
        <v>717</v>
      </c>
      <c r="AT25" s="61" t="s">
        <v>707</v>
      </c>
      <c r="AU25" s="64" t="s">
        <v>711</v>
      </c>
      <c r="AV25" s="64" t="s">
        <v>713</v>
      </c>
      <c r="AW25" s="64" t="s">
        <v>624</v>
      </c>
      <c r="AX25" s="64" t="s">
        <v>624</v>
      </c>
      <c r="AY25" s="64" t="s">
        <v>710</v>
      </c>
      <c r="AZ25" s="64" t="s">
        <v>710</v>
      </c>
      <c r="BA25" s="64" t="s">
        <v>710</v>
      </c>
      <c r="BB25" s="64" t="s">
        <v>710</v>
      </c>
      <c r="BC25" s="61" t="s">
        <v>707</v>
      </c>
      <c r="BD25" s="61" t="s">
        <v>707</v>
      </c>
      <c r="BE25" s="61" t="s">
        <v>707</v>
      </c>
      <c r="BF25" s="61" t="s">
        <v>707</v>
      </c>
      <c r="BG25" s="64" t="s">
        <v>118</v>
      </c>
      <c r="BH25" s="64" t="s">
        <v>517</v>
      </c>
      <c r="BI25" s="64" t="s">
        <v>119</v>
      </c>
      <c r="BJ25" s="61" t="s">
        <v>707</v>
      </c>
      <c r="BK25" s="81" t="s">
        <v>39</v>
      </c>
    </row>
    <row r="26" spans="1:63" ht="15.75">
      <c r="A26" s="331" t="s">
        <v>240</v>
      </c>
      <c r="B26" s="332" t="s">
        <v>68</v>
      </c>
      <c r="C26" s="61" t="s">
        <v>719</v>
      </c>
      <c r="D26" s="61" t="s">
        <v>719</v>
      </c>
      <c r="E26" s="61" t="s">
        <v>720</v>
      </c>
      <c r="F26" s="61" t="s">
        <v>720</v>
      </c>
      <c r="G26" s="61" t="s">
        <v>708</v>
      </c>
      <c r="H26" s="62" t="s">
        <v>493</v>
      </c>
      <c r="I26" s="61" t="s">
        <v>114</v>
      </c>
      <c r="J26" s="61" t="s">
        <v>115</v>
      </c>
      <c r="K26" s="61" t="s">
        <v>115</v>
      </c>
      <c r="L26" s="61" t="s">
        <v>116</v>
      </c>
      <c r="M26" s="125" t="s">
        <v>718</v>
      </c>
      <c r="N26" s="125" t="s">
        <v>718</v>
      </c>
      <c r="O26" s="79" t="s">
        <v>721</v>
      </c>
      <c r="P26" s="79" t="s">
        <v>208</v>
      </c>
      <c r="Q26" s="62" t="s">
        <v>722</v>
      </c>
      <c r="R26" s="61" t="s">
        <v>707</v>
      </c>
      <c r="S26" s="61" t="s">
        <v>707</v>
      </c>
      <c r="T26" s="61" t="s">
        <v>707</v>
      </c>
      <c r="U26" s="61" t="s">
        <v>707</v>
      </c>
      <c r="V26" s="61" t="s">
        <v>707</v>
      </c>
      <c r="W26" s="61" t="s">
        <v>707</v>
      </c>
      <c r="X26" s="61" t="s">
        <v>707</v>
      </c>
      <c r="Y26" s="61" t="s">
        <v>707</v>
      </c>
      <c r="Z26" s="79" t="s">
        <v>711</v>
      </c>
      <c r="AA26" s="80" t="s">
        <v>624</v>
      </c>
      <c r="AB26" s="80" t="s">
        <v>117</v>
      </c>
      <c r="AC26" s="80" t="s">
        <v>117</v>
      </c>
      <c r="AD26" s="64" t="s">
        <v>711</v>
      </c>
      <c r="AE26" s="80" t="s">
        <v>559</v>
      </c>
      <c r="AF26" s="64" t="s">
        <v>559</v>
      </c>
      <c r="AG26" s="64" t="s">
        <v>559</v>
      </c>
      <c r="AH26" s="61" t="s">
        <v>707</v>
      </c>
      <c r="AI26" s="61" t="s">
        <v>707</v>
      </c>
      <c r="AJ26" s="61" t="s">
        <v>707</v>
      </c>
      <c r="AK26" s="61" t="s">
        <v>707</v>
      </c>
      <c r="AL26" s="80" t="s">
        <v>154</v>
      </c>
      <c r="AM26" s="64" t="s">
        <v>493</v>
      </c>
      <c r="AN26" s="64" t="s">
        <v>493</v>
      </c>
      <c r="AO26" s="64" t="s">
        <v>493</v>
      </c>
      <c r="AP26" s="64" t="s">
        <v>578</v>
      </c>
      <c r="AQ26" s="64" t="s">
        <v>578</v>
      </c>
      <c r="AR26" s="64" t="s">
        <v>578</v>
      </c>
      <c r="AS26" s="64" t="s">
        <v>717</v>
      </c>
      <c r="AT26" s="61" t="s">
        <v>707</v>
      </c>
      <c r="AU26" s="64" t="s">
        <v>711</v>
      </c>
      <c r="AV26" s="64" t="s">
        <v>713</v>
      </c>
      <c r="AW26" s="64" t="s">
        <v>624</v>
      </c>
      <c r="AX26" s="64" t="s">
        <v>624</v>
      </c>
      <c r="AY26" s="64" t="s">
        <v>710</v>
      </c>
      <c r="AZ26" s="64" t="s">
        <v>710</v>
      </c>
      <c r="BA26" s="64" t="s">
        <v>710</v>
      </c>
      <c r="BB26" s="64" t="s">
        <v>710</v>
      </c>
      <c r="BC26" s="61" t="s">
        <v>707</v>
      </c>
      <c r="BD26" s="61" t="s">
        <v>707</v>
      </c>
      <c r="BE26" s="61" t="s">
        <v>707</v>
      </c>
      <c r="BF26" s="61" t="s">
        <v>707</v>
      </c>
      <c r="BG26" s="64" t="s">
        <v>118</v>
      </c>
      <c r="BH26" s="64" t="s">
        <v>517</v>
      </c>
      <c r="BI26" s="64" t="s">
        <v>119</v>
      </c>
      <c r="BJ26" s="61" t="s">
        <v>707</v>
      </c>
      <c r="BK26" s="81" t="s">
        <v>39</v>
      </c>
    </row>
    <row r="27" spans="1:63" ht="15.75">
      <c r="A27" s="331" t="s">
        <v>241</v>
      </c>
      <c r="B27" s="332" t="s">
        <v>69</v>
      </c>
      <c r="C27" s="61" t="s">
        <v>719</v>
      </c>
      <c r="D27" s="61" t="s">
        <v>719</v>
      </c>
      <c r="E27" s="61" t="s">
        <v>720</v>
      </c>
      <c r="F27" s="61" t="s">
        <v>720</v>
      </c>
      <c r="G27" s="61" t="s">
        <v>708</v>
      </c>
      <c r="H27" s="62" t="s">
        <v>493</v>
      </c>
      <c r="I27" s="61" t="s">
        <v>114</v>
      </c>
      <c r="J27" s="61" t="s">
        <v>115</v>
      </c>
      <c r="K27" s="61" t="s">
        <v>115</v>
      </c>
      <c r="L27" s="61" t="s">
        <v>116</v>
      </c>
      <c r="M27" s="125" t="s">
        <v>718</v>
      </c>
      <c r="N27" s="125" t="s">
        <v>718</v>
      </c>
      <c r="O27" s="79" t="s">
        <v>721</v>
      </c>
      <c r="P27" s="79" t="s">
        <v>208</v>
      </c>
      <c r="Q27" s="62" t="s">
        <v>722</v>
      </c>
      <c r="R27" s="61" t="s">
        <v>707</v>
      </c>
      <c r="S27" s="61" t="s">
        <v>707</v>
      </c>
      <c r="T27" s="61" t="s">
        <v>707</v>
      </c>
      <c r="U27" s="61" t="s">
        <v>707</v>
      </c>
      <c r="V27" s="61" t="s">
        <v>707</v>
      </c>
      <c r="W27" s="61" t="s">
        <v>707</v>
      </c>
      <c r="X27" s="61" t="s">
        <v>707</v>
      </c>
      <c r="Y27" s="61" t="s">
        <v>707</v>
      </c>
      <c r="Z27" s="79" t="s">
        <v>711</v>
      </c>
      <c r="AA27" s="80" t="s">
        <v>624</v>
      </c>
      <c r="AB27" s="80" t="s">
        <v>117</v>
      </c>
      <c r="AC27" s="80" t="s">
        <v>117</v>
      </c>
      <c r="AD27" s="64" t="s">
        <v>711</v>
      </c>
      <c r="AE27" s="80" t="s">
        <v>559</v>
      </c>
      <c r="AF27" s="64" t="s">
        <v>559</v>
      </c>
      <c r="AG27" s="64" t="s">
        <v>559</v>
      </c>
      <c r="AH27" s="61" t="s">
        <v>707</v>
      </c>
      <c r="AI27" s="61" t="s">
        <v>707</v>
      </c>
      <c r="AJ27" s="61" t="s">
        <v>707</v>
      </c>
      <c r="AK27" s="61" t="s">
        <v>707</v>
      </c>
      <c r="AL27" s="80" t="s">
        <v>154</v>
      </c>
      <c r="AM27" s="64" t="s">
        <v>493</v>
      </c>
      <c r="AN27" s="64" t="s">
        <v>493</v>
      </c>
      <c r="AO27" s="64" t="s">
        <v>493</v>
      </c>
      <c r="AP27" s="64" t="s">
        <v>578</v>
      </c>
      <c r="AQ27" s="64" t="s">
        <v>578</v>
      </c>
      <c r="AR27" s="64" t="s">
        <v>578</v>
      </c>
      <c r="AS27" s="64" t="s">
        <v>717</v>
      </c>
      <c r="AT27" s="61" t="s">
        <v>707</v>
      </c>
      <c r="AU27" s="64" t="s">
        <v>711</v>
      </c>
      <c r="AV27" s="64" t="s">
        <v>713</v>
      </c>
      <c r="AW27" s="64" t="s">
        <v>624</v>
      </c>
      <c r="AX27" s="64" t="s">
        <v>624</v>
      </c>
      <c r="AY27" s="64" t="s">
        <v>710</v>
      </c>
      <c r="AZ27" s="64" t="s">
        <v>710</v>
      </c>
      <c r="BA27" s="64" t="s">
        <v>710</v>
      </c>
      <c r="BB27" s="64" t="s">
        <v>710</v>
      </c>
      <c r="BC27" s="61" t="s">
        <v>707</v>
      </c>
      <c r="BD27" s="61" t="s">
        <v>707</v>
      </c>
      <c r="BE27" s="61" t="s">
        <v>707</v>
      </c>
      <c r="BF27" s="61" t="s">
        <v>707</v>
      </c>
      <c r="BG27" s="64" t="s">
        <v>118</v>
      </c>
      <c r="BH27" s="64" t="s">
        <v>517</v>
      </c>
      <c r="BI27" s="64" t="s">
        <v>119</v>
      </c>
      <c r="BJ27" s="61" t="s">
        <v>707</v>
      </c>
      <c r="BK27" s="81" t="s">
        <v>39</v>
      </c>
    </row>
    <row r="28" spans="1:63" ht="15.75">
      <c r="A28" s="331" t="s">
        <v>242</v>
      </c>
      <c r="B28" s="332" t="s">
        <v>70</v>
      </c>
      <c r="C28" s="61" t="s">
        <v>719</v>
      </c>
      <c r="D28" s="61" t="s">
        <v>719</v>
      </c>
      <c r="E28" s="61" t="s">
        <v>720</v>
      </c>
      <c r="F28" s="61" t="s">
        <v>720</v>
      </c>
      <c r="G28" s="61" t="s">
        <v>708</v>
      </c>
      <c r="H28" s="62" t="s">
        <v>493</v>
      </c>
      <c r="I28" s="61" t="s">
        <v>114</v>
      </c>
      <c r="J28" s="61" t="s">
        <v>115</v>
      </c>
      <c r="K28" s="61" t="s">
        <v>115</v>
      </c>
      <c r="L28" s="61" t="s">
        <v>116</v>
      </c>
      <c r="M28" s="125" t="s">
        <v>718</v>
      </c>
      <c r="N28" s="125" t="s">
        <v>718</v>
      </c>
      <c r="O28" s="79" t="s">
        <v>721</v>
      </c>
      <c r="P28" s="79" t="s">
        <v>208</v>
      </c>
      <c r="Q28" s="62" t="s">
        <v>722</v>
      </c>
      <c r="R28" s="61" t="s">
        <v>707</v>
      </c>
      <c r="S28" s="61" t="s">
        <v>707</v>
      </c>
      <c r="T28" s="61" t="s">
        <v>707</v>
      </c>
      <c r="U28" s="61" t="s">
        <v>707</v>
      </c>
      <c r="V28" s="61" t="s">
        <v>707</v>
      </c>
      <c r="W28" s="61" t="s">
        <v>707</v>
      </c>
      <c r="X28" s="61" t="s">
        <v>707</v>
      </c>
      <c r="Y28" s="61" t="s">
        <v>707</v>
      </c>
      <c r="Z28" s="79" t="s">
        <v>711</v>
      </c>
      <c r="AA28" s="80" t="s">
        <v>624</v>
      </c>
      <c r="AB28" s="80" t="s">
        <v>117</v>
      </c>
      <c r="AC28" s="80" t="s">
        <v>117</v>
      </c>
      <c r="AD28" s="64" t="s">
        <v>711</v>
      </c>
      <c r="AE28" s="80" t="s">
        <v>559</v>
      </c>
      <c r="AF28" s="64" t="s">
        <v>559</v>
      </c>
      <c r="AG28" s="64" t="s">
        <v>559</v>
      </c>
      <c r="AH28" s="61" t="s">
        <v>707</v>
      </c>
      <c r="AI28" s="61" t="s">
        <v>707</v>
      </c>
      <c r="AJ28" s="61" t="s">
        <v>707</v>
      </c>
      <c r="AK28" s="61" t="s">
        <v>707</v>
      </c>
      <c r="AL28" s="80" t="s">
        <v>154</v>
      </c>
      <c r="AM28" s="64" t="s">
        <v>493</v>
      </c>
      <c r="AN28" s="64" t="s">
        <v>493</v>
      </c>
      <c r="AO28" s="64" t="s">
        <v>493</v>
      </c>
      <c r="AP28" s="64" t="s">
        <v>578</v>
      </c>
      <c r="AQ28" s="64" t="s">
        <v>578</v>
      </c>
      <c r="AR28" s="64" t="s">
        <v>578</v>
      </c>
      <c r="AS28" s="64" t="s">
        <v>717</v>
      </c>
      <c r="AT28" s="61" t="s">
        <v>707</v>
      </c>
      <c r="AU28" s="64" t="s">
        <v>711</v>
      </c>
      <c r="AV28" s="64" t="s">
        <v>713</v>
      </c>
      <c r="AW28" s="64" t="s">
        <v>624</v>
      </c>
      <c r="AX28" s="64" t="s">
        <v>624</v>
      </c>
      <c r="AY28" s="64" t="s">
        <v>710</v>
      </c>
      <c r="AZ28" s="64" t="s">
        <v>710</v>
      </c>
      <c r="BA28" s="64" t="s">
        <v>710</v>
      </c>
      <c r="BB28" s="64" t="s">
        <v>710</v>
      </c>
      <c r="BC28" s="61" t="s">
        <v>707</v>
      </c>
      <c r="BD28" s="61" t="s">
        <v>707</v>
      </c>
      <c r="BE28" s="61" t="s">
        <v>707</v>
      </c>
      <c r="BF28" s="61" t="s">
        <v>707</v>
      </c>
      <c r="BG28" s="64" t="s">
        <v>118</v>
      </c>
      <c r="BH28" s="64" t="s">
        <v>517</v>
      </c>
      <c r="BI28" s="64" t="s">
        <v>119</v>
      </c>
      <c r="BJ28" s="61" t="s">
        <v>707</v>
      </c>
      <c r="BK28" s="81" t="s">
        <v>39</v>
      </c>
    </row>
    <row r="29" spans="1:63" ht="15.75">
      <c r="A29" s="331" t="s">
        <v>243</v>
      </c>
      <c r="B29" s="332" t="s">
        <v>71</v>
      </c>
      <c r="C29" s="61" t="s">
        <v>719</v>
      </c>
      <c r="D29" s="61" t="s">
        <v>719</v>
      </c>
      <c r="E29" s="61" t="s">
        <v>720</v>
      </c>
      <c r="F29" s="61" t="s">
        <v>720</v>
      </c>
      <c r="G29" s="61" t="s">
        <v>708</v>
      </c>
      <c r="H29" s="62" t="s">
        <v>493</v>
      </c>
      <c r="I29" s="61" t="s">
        <v>114</v>
      </c>
      <c r="J29" s="61" t="s">
        <v>115</v>
      </c>
      <c r="K29" s="61" t="s">
        <v>115</v>
      </c>
      <c r="L29" s="61" t="s">
        <v>116</v>
      </c>
      <c r="M29" s="125" t="s">
        <v>718</v>
      </c>
      <c r="N29" s="125" t="s">
        <v>718</v>
      </c>
      <c r="O29" s="79" t="s">
        <v>721</v>
      </c>
      <c r="P29" s="79" t="s">
        <v>208</v>
      </c>
      <c r="Q29" s="62" t="s">
        <v>722</v>
      </c>
      <c r="R29" s="61" t="s">
        <v>707</v>
      </c>
      <c r="S29" s="61" t="s">
        <v>707</v>
      </c>
      <c r="T29" s="61" t="s">
        <v>707</v>
      </c>
      <c r="U29" s="61" t="s">
        <v>707</v>
      </c>
      <c r="V29" s="61" t="s">
        <v>707</v>
      </c>
      <c r="W29" s="61" t="s">
        <v>707</v>
      </c>
      <c r="X29" s="61" t="s">
        <v>707</v>
      </c>
      <c r="Y29" s="61" t="s">
        <v>707</v>
      </c>
      <c r="Z29" s="79" t="s">
        <v>711</v>
      </c>
      <c r="AA29" s="80" t="s">
        <v>624</v>
      </c>
      <c r="AB29" s="80" t="s">
        <v>117</v>
      </c>
      <c r="AC29" s="80" t="s">
        <v>117</v>
      </c>
      <c r="AD29" s="64" t="s">
        <v>711</v>
      </c>
      <c r="AE29" s="80" t="s">
        <v>559</v>
      </c>
      <c r="AF29" s="64" t="s">
        <v>559</v>
      </c>
      <c r="AG29" s="64" t="s">
        <v>559</v>
      </c>
      <c r="AH29" s="61" t="s">
        <v>707</v>
      </c>
      <c r="AI29" s="61" t="s">
        <v>707</v>
      </c>
      <c r="AJ29" s="61" t="s">
        <v>707</v>
      </c>
      <c r="AK29" s="61" t="s">
        <v>707</v>
      </c>
      <c r="AL29" s="80" t="s">
        <v>154</v>
      </c>
      <c r="AM29" s="64" t="s">
        <v>493</v>
      </c>
      <c r="AN29" s="64" t="s">
        <v>493</v>
      </c>
      <c r="AO29" s="64" t="s">
        <v>493</v>
      </c>
      <c r="AP29" s="64" t="s">
        <v>578</v>
      </c>
      <c r="AQ29" s="64" t="s">
        <v>578</v>
      </c>
      <c r="AR29" s="64" t="s">
        <v>578</v>
      </c>
      <c r="AS29" s="64" t="s">
        <v>717</v>
      </c>
      <c r="AT29" s="61" t="s">
        <v>707</v>
      </c>
      <c r="AU29" s="64" t="s">
        <v>711</v>
      </c>
      <c r="AV29" s="64" t="s">
        <v>713</v>
      </c>
      <c r="AW29" s="64" t="s">
        <v>624</v>
      </c>
      <c r="AX29" s="64" t="s">
        <v>624</v>
      </c>
      <c r="AY29" s="64" t="s">
        <v>710</v>
      </c>
      <c r="AZ29" s="64" t="s">
        <v>710</v>
      </c>
      <c r="BA29" s="64" t="s">
        <v>710</v>
      </c>
      <c r="BB29" s="64" t="s">
        <v>710</v>
      </c>
      <c r="BC29" s="61" t="s">
        <v>707</v>
      </c>
      <c r="BD29" s="61" t="s">
        <v>707</v>
      </c>
      <c r="BE29" s="61" t="s">
        <v>707</v>
      </c>
      <c r="BF29" s="61" t="s">
        <v>707</v>
      </c>
      <c r="BG29" s="64" t="s">
        <v>118</v>
      </c>
      <c r="BH29" s="64" t="s">
        <v>517</v>
      </c>
      <c r="BI29" s="64" t="s">
        <v>119</v>
      </c>
      <c r="BJ29" s="61" t="s">
        <v>707</v>
      </c>
      <c r="BK29" s="81" t="s">
        <v>39</v>
      </c>
    </row>
    <row r="30" spans="1:63" ht="15.75">
      <c r="A30" s="331" t="s">
        <v>244</v>
      </c>
      <c r="B30" s="332" t="s">
        <v>72</v>
      </c>
      <c r="C30" s="109" t="s">
        <v>719</v>
      </c>
      <c r="D30" s="109" t="s">
        <v>719</v>
      </c>
      <c r="E30" s="109" t="s">
        <v>720</v>
      </c>
      <c r="F30" s="109" t="s">
        <v>720</v>
      </c>
      <c r="G30" s="109" t="s">
        <v>708</v>
      </c>
      <c r="H30" s="110" t="s">
        <v>493</v>
      </c>
      <c r="I30" s="109" t="s">
        <v>114</v>
      </c>
      <c r="J30" s="109" t="s">
        <v>115</v>
      </c>
      <c r="K30" s="109" t="s">
        <v>115</v>
      </c>
      <c r="L30" s="109" t="s">
        <v>116</v>
      </c>
      <c r="M30" s="129" t="s">
        <v>718</v>
      </c>
      <c r="N30" s="129" t="s">
        <v>718</v>
      </c>
      <c r="O30" s="111" t="s">
        <v>721</v>
      </c>
      <c r="P30" s="111" t="s">
        <v>208</v>
      </c>
      <c r="Q30" s="110" t="s">
        <v>722</v>
      </c>
      <c r="R30" s="109" t="s">
        <v>707</v>
      </c>
      <c r="S30" s="109" t="s">
        <v>707</v>
      </c>
      <c r="T30" s="109" t="s">
        <v>707</v>
      </c>
      <c r="U30" s="109" t="s">
        <v>707</v>
      </c>
      <c r="V30" s="109" t="s">
        <v>707</v>
      </c>
      <c r="W30" s="109" t="s">
        <v>707</v>
      </c>
      <c r="X30" s="109" t="s">
        <v>707</v>
      </c>
      <c r="Y30" s="109" t="s">
        <v>707</v>
      </c>
      <c r="Z30" s="111" t="s">
        <v>711</v>
      </c>
      <c r="AA30" s="174" t="s">
        <v>624</v>
      </c>
      <c r="AB30" s="174" t="s">
        <v>117</v>
      </c>
      <c r="AC30" s="174" t="s">
        <v>117</v>
      </c>
      <c r="AD30" s="112" t="s">
        <v>711</v>
      </c>
      <c r="AE30" s="174" t="s">
        <v>559</v>
      </c>
      <c r="AF30" s="112" t="s">
        <v>559</v>
      </c>
      <c r="AG30" s="112" t="s">
        <v>559</v>
      </c>
      <c r="AH30" s="109" t="s">
        <v>707</v>
      </c>
      <c r="AI30" s="109" t="s">
        <v>707</v>
      </c>
      <c r="AJ30" s="109" t="s">
        <v>707</v>
      </c>
      <c r="AK30" s="109" t="s">
        <v>707</v>
      </c>
      <c r="AL30" s="174" t="s">
        <v>154</v>
      </c>
      <c r="AM30" s="112" t="s">
        <v>493</v>
      </c>
      <c r="AN30" s="112" t="s">
        <v>493</v>
      </c>
      <c r="AO30" s="112" t="s">
        <v>493</v>
      </c>
      <c r="AP30" s="112" t="s">
        <v>578</v>
      </c>
      <c r="AQ30" s="112" t="s">
        <v>578</v>
      </c>
      <c r="AR30" s="112" t="s">
        <v>578</v>
      </c>
      <c r="AS30" s="112" t="s">
        <v>717</v>
      </c>
      <c r="AT30" s="109" t="s">
        <v>707</v>
      </c>
      <c r="AU30" s="112" t="s">
        <v>711</v>
      </c>
      <c r="AV30" s="112" t="s">
        <v>713</v>
      </c>
      <c r="AW30" s="112" t="s">
        <v>624</v>
      </c>
      <c r="AX30" s="112" t="s">
        <v>624</v>
      </c>
      <c r="AY30" s="112" t="s">
        <v>710</v>
      </c>
      <c r="AZ30" s="112" t="s">
        <v>710</v>
      </c>
      <c r="BA30" s="112" t="s">
        <v>710</v>
      </c>
      <c r="BB30" s="112" t="s">
        <v>710</v>
      </c>
      <c r="BC30" s="109" t="s">
        <v>707</v>
      </c>
      <c r="BD30" s="109" t="s">
        <v>707</v>
      </c>
      <c r="BE30" s="109" t="s">
        <v>707</v>
      </c>
      <c r="BF30" s="109" t="s">
        <v>707</v>
      </c>
      <c r="BG30" s="112" t="s">
        <v>118</v>
      </c>
      <c r="BH30" s="112" t="s">
        <v>517</v>
      </c>
      <c r="BI30" s="112" t="s">
        <v>119</v>
      </c>
      <c r="BJ30" s="109" t="s">
        <v>707</v>
      </c>
      <c r="BK30" s="113" t="s">
        <v>39</v>
      </c>
    </row>
    <row r="31" spans="1:63" ht="15.75">
      <c r="A31" s="339" t="s">
        <v>246</v>
      </c>
      <c r="B31" s="340" t="s">
        <v>89</v>
      </c>
      <c r="C31" s="61" t="s">
        <v>719</v>
      </c>
      <c r="D31" s="61" t="s">
        <v>719</v>
      </c>
      <c r="E31" s="61" t="s">
        <v>720</v>
      </c>
      <c r="F31" s="61" t="s">
        <v>720</v>
      </c>
      <c r="G31" s="61" t="s">
        <v>708</v>
      </c>
      <c r="H31" s="62" t="s">
        <v>493</v>
      </c>
      <c r="I31" s="61" t="s">
        <v>114</v>
      </c>
      <c r="J31" s="61" t="s">
        <v>115</v>
      </c>
      <c r="K31" s="61" t="s">
        <v>115</v>
      </c>
      <c r="L31" s="61" t="s">
        <v>116</v>
      </c>
      <c r="M31" s="78" t="s">
        <v>718</v>
      </c>
      <c r="N31" s="78" t="s">
        <v>718</v>
      </c>
      <c r="O31" s="79" t="s">
        <v>721</v>
      </c>
      <c r="P31" s="79" t="s">
        <v>208</v>
      </c>
      <c r="Q31" s="62" t="s">
        <v>722</v>
      </c>
      <c r="R31" s="61" t="s">
        <v>707</v>
      </c>
      <c r="S31" s="61" t="s">
        <v>707</v>
      </c>
      <c r="T31" s="61" t="s">
        <v>158</v>
      </c>
      <c r="U31" s="61" t="s">
        <v>158</v>
      </c>
      <c r="V31" s="61" t="s">
        <v>707</v>
      </c>
      <c r="W31" s="61" t="s">
        <v>707</v>
      </c>
      <c r="X31" s="61" t="s">
        <v>707</v>
      </c>
      <c r="Y31" s="61" t="s">
        <v>707</v>
      </c>
      <c r="Z31" s="61" t="s">
        <v>158</v>
      </c>
      <c r="AA31" s="80" t="s">
        <v>624</v>
      </c>
      <c r="AB31" s="80" t="s">
        <v>117</v>
      </c>
      <c r="AC31" s="80" t="s">
        <v>117</v>
      </c>
      <c r="AD31" s="64" t="s">
        <v>711</v>
      </c>
      <c r="AE31" s="80" t="s">
        <v>559</v>
      </c>
      <c r="AF31" s="64" t="s">
        <v>559</v>
      </c>
      <c r="AG31" s="64" t="s">
        <v>559</v>
      </c>
      <c r="AH31" s="61" t="s">
        <v>707</v>
      </c>
      <c r="AI31" s="61" t="s">
        <v>707</v>
      </c>
      <c r="AJ31" s="61" t="s">
        <v>707</v>
      </c>
      <c r="AK31" s="61" t="s">
        <v>158</v>
      </c>
      <c r="AL31" s="80" t="s">
        <v>114</v>
      </c>
      <c r="AM31" s="64" t="s">
        <v>493</v>
      </c>
      <c r="AN31" s="64" t="s">
        <v>493</v>
      </c>
      <c r="AO31" s="64" t="s">
        <v>493</v>
      </c>
      <c r="AP31" s="64" t="s">
        <v>578</v>
      </c>
      <c r="AQ31" s="64" t="s">
        <v>578</v>
      </c>
      <c r="AR31" s="64" t="s">
        <v>578</v>
      </c>
      <c r="AS31" s="64" t="s">
        <v>717</v>
      </c>
      <c r="AT31" s="64" t="s">
        <v>711</v>
      </c>
      <c r="AU31" s="64" t="s">
        <v>711</v>
      </c>
      <c r="AV31" s="64" t="s">
        <v>714</v>
      </c>
      <c r="AW31" s="64" t="s">
        <v>624</v>
      </c>
      <c r="AX31" s="64" t="s">
        <v>624</v>
      </c>
      <c r="AY31" s="64" t="s">
        <v>710</v>
      </c>
      <c r="AZ31" s="64" t="s">
        <v>710</v>
      </c>
      <c r="BA31" s="64" t="s">
        <v>710</v>
      </c>
      <c r="BB31" s="64" t="s">
        <v>710</v>
      </c>
      <c r="BC31" s="61" t="s">
        <v>707</v>
      </c>
      <c r="BD31" s="61" t="s">
        <v>213</v>
      </c>
      <c r="BE31" s="64" t="s">
        <v>709</v>
      </c>
      <c r="BF31" s="64" t="s">
        <v>709</v>
      </c>
      <c r="BG31" s="64" t="s">
        <v>118</v>
      </c>
      <c r="BH31" s="64" t="s">
        <v>517</v>
      </c>
      <c r="BI31" s="64" t="s">
        <v>119</v>
      </c>
      <c r="BJ31" s="61" t="s">
        <v>707</v>
      </c>
      <c r="BK31" s="81" t="s">
        <v>39</v>
      </c>
    </row>
    <row r="32" spans="1:63" ht="15.75">
      <c r="A32" s="330" t="s">
        <v>247</v>
      </c>
      <c r="B32" s="328" t="s">
        <v>90</v>
      </c>
      <c r="C32" s="61" t="s">
        <v>719</v>
      </c>
      <c r="D32" s="61" t="s">
        <v>719</v>
      </c>
      <c r="E32" s="61" t="s">
        <v>720</v>
      </c>
      <c r="F32" s="61" t="s">
        <v>720</v>
      </c>
      <c r="G32" s="61" t="s">
        <v>708</v>
      </c>
      <c r="H32" s="62" t="s">
        <v>493</v>
      </c>
      <c r="I32" s="61" t="s">
        <v>114</v>
      </c>
      <c r="J32" s="61" t="s">
        <v>115</v>
      </c>
      <c r="K32" s="61" t="s">
        <v>115</v>
      </c>
      <c r="L32" s="61" t="s">
        <v>116</v>
      </c>
      <c r="M32" s="78" t="s">
        <v>718</v>
      </c>
      <c r="N32" s="78" t="s">
        <v>718</v>
      </c>
      <c r="O32" s="79" t="s">
        <v>721</v>
      </c>
      <c r="P32" s="79" t="s">
        <v>208</v>
      </c>
      <c r="Q32" s="62" t="s">
        <v>722</v>
      </c>
      <c r="R32" s="61" t="s">
        <v>707</v>
      </c>
      <c r="S32" s="61" t="s">
        <v>707</v>
      </c>
      <c r="T32" s="61" t="s">
        <v>158</v>
      </c>
      <c r="U32" s="61" t="s">
        <v>158</v>
      </c>
      <c r="V32" s="61" t="s">
        <v>707</v>
      </c>
      <c r="W32" s="61" t="s">
        <v>707</v>
      </c>
      <c r="X32" s="61" t="s">
        <v>707</v>
      </c>
      <c r="Y32" s="61" t="s">
        <v>707</v>
      </c>
      <c r="Z32" s="61" t="s">
        <v>158</v>
      </c>
      <c r="AA32" s="80" t="s">
        <v>624</v>
      </c>
      <c r="AB32" s="80" t="s">
        <v>117</v>
      </c>
      <c r="AC32" s="80" t="s">
        <v>117</v>
      </c>
      <c r="AD32" s="64" t="s">
        <v>711</v>
      </c>
      <c r="AE32" s="80" t="s">
        <v>559</v>
      </c>
      <c r="AF32" s="64" t="s">
        <v>559</v>
      </c>
      <c r="AG32" s="64" t="s">
        <v>559</v>
      </c>
      <c r="AH32" s="61" t="s">
        <v>707</v>
      </c>
      <c r="AI32" s="61" t="s">
        <v>707</v>
      </c>
      <c r="AJ32" s="61" t="s">
        <v>707</v>
      </c>
      <c r="AK32" s="61" t="s">
        <v>158</v>
      </c>
      <c r="AL32" s="80" t="s">
        <v>114</v>
      </c>
      <c r="AM32" s="64" t="s">
        <v>493</v>
      </c>
      <c r="AN32" s="64" t="s">
        <v>493</v>
      </c>
      <c r="AO32" s="64" t="s">
        <v>493</v>
      </c>
      <c r="AP32" s="64" t="s">
        <v>578</v>
      </c>
      <c r="AQ32" s="64" t="s">
        <v>578</v>
      </c>
      <c r="AR32" s="64" t="s">
        <v>578</v>
      </c>
      <c r="AS32" s="64" t="s">
        <v>717</v>
      </c>
      <c r="AT32" s="64" t="s">
        <v>711</v>
      </c>
      <c r="AU32" s="64" t="s">
        <v>711</v>
      </c>
      <c r="AV32" s="64" t="s">
        <v>714</v>
      </c>
      <c r="AW32" s="64" t="s">
        <v>624</v>
      </c>
      <c r="AX32" s="64" t="s">
        <v>624</v>
      </c>
      <c r="AY32" s="64" t="s">
        <v>710</v>
      </c>
      <c r="AZ32" s="64" t="s">
        <v>710</v>
      </c>
      <c r="BA32" s="64" t="s">
        <v>710</v>
      </c>
      <c r="BB32" s="64" t="s">
        <v>710</v>
      </c>
      <c r="BC32" s="61" t="s">
        <v>707</v>
      </c>
      <c r="BD32" s="61" t="s">
        <v>213</v>
      </c>
      <c r="BE32" s="64" t="s">
        <v>709</v>
      </c>
      <c r="BF32" s="64" t="s">
        <v>709</v>
      </c>
      <c r="BG32" s="64" t="s">
        <v>118</v>
      </c>
      <c r="BH32" s="64" t="s">
        <v>517</v>
      </c>
      <c r="BI32" s="64" t="s">
        <v>119</v>
      </c>
      <c r="BJ32" s="61" t="s">
        <v>707</v>
      </c>
      <c r="BK32" s="81" t="s">
        <v>39</v>
      </c>
    </row>
    <row r="33" spans="1:63" ht="15.75">
      <c r="A33" s="330" t="s">
        <v>248</v>
      </c>
      <c r="B33" s="328" t="s">
        <v>91</v>
      </c>
      <c r="C33" s="61" t="s">
        <v>719</v>
      </c>
      <c r="D33" s="61" t="s">
        <v>719</v>
      </c>
      <c r="E33" s="61" t="s">
        <v>720</v>
      </c>
      <c r="F33" s="61" t="s">
        <v>720</v>
      </c>
      <c r="G33" s="61" t="s">
        <v>708</v>
      </c>
      <c r="H33" s="62" t="s">
        <v>493</v>
      </c>
      <c r="I33" s="61" t="s">
        <v>114</v>
      </c>
      <c r="J33" s="61" t="s">
        <v>115</v>
      </c>
      <c r="K33" s="61" t="s">
        <v>115</v>
      </c>
      <c r="L33" s="61" t="s">
        <v>116</v>
      </c>
      <c r="M33" s="78" t="s">
        <v>718</v>
      </c>
      <c r="N33" s="78" t="s">
        <v>718</v>
      </c>
      <c r="O33" s="79" t="s">
        <v>721</v>
      </c>
      <c r="P33" s="79" t="s">
        <v>208</v>
      </c>
      <c r="Q33" s="62" t="s">
        <v>722</v>
      </c>
      <c r="R33" s="61" t="s">
        <v>707</v>
      </c>
      <c r="S33" s="61" t="s">
        <v>707</v>
      </c>
      <c r="T33" s="61" t="s">
        <v>158</v>
      </c>
      <c r="U33" s="61" t="s">
        <v>158</v>
      </c>
      <c r="V33" s="61" t="s">
        <v>707</v>
      </c>
      <c r="W33" s="61" t="s">
        <v>707</v>
      </c>
      <c r="X33" s="61" t="s">
        <v>707</v>
      </c>
      <c r="Y33" s="61" t="s">
        <v>707</v>
      </c>
      <c r="Z33" s="61" t="s">
        <v>158</v>
      </c>
      <c r="AA33" s="80" t="s">
        <v>624</v>
      </c>
      <c r="AB33" s="80" t="s">
        <v>117</v>
      </c>
      <c r="AC33" s="80" t="s">
        <v>117</v>
      </c>
      <c r="AD33" s="64" t="s">
        <v>711</v>
      </c>
      <c r="AE33" s="80" t="s">
        <v>559</v>
      </c>
      <c r="AF33" s="64" t="s">
        <v>559</v>
      </c>
      <c r="AG33" s="64" t="s">
        <v>559</v>
      </c>
      <c r="AH33" s="61" t="s">
        <v>707</v>
      </c>
      <c r="AI33" s="61" t="s">
        <v>707</v>
      </c>
      <c r="AJ33" s="61" t="s">
        <v>707</v>
      </c>
      <c r="AK33" s="61" t="s">
        <v>158</v>
      </c>
      <c r="AL33" s="80" t="s">
        <v>114</v>
      </c>
      <c r="AM33" s="64" t="s">
        <v>493</v>
      </c>
      <c r="AN33" s="64" t="s">
        <v>493</v>
      </c>
      <c r="AO33" s="64" t="s">
        <v>493</v>
      </c>
      <c r="AP33" s="64" t="s">
        <v>578</v>
      </c>
      <c r="AQ33" s="64" t="s">
        <v>578</v>
      </c>
      <c r="AR33" s="64" t="s">
        <v>578</v>
      </c>
      <c r="AS33" s="64" t="s">
        <v>717</v>
      </c>
      <c r="AT33" s="64" t="s">
        <v>711</v>
      </c>
      <c r="AU33" s="64" t="s">
        <v>711</v>
      </c>
      <c r="AV33" s="64" t="s">
        <v>714</v>
      </c>
      <c r="AW33" s="64" t="s">
        <v>624</v>
      </c>
      <c r="AX33" s="64" t="s">
        <v>624</v>
      </c>
      <c r="AY33" s="64" t="s">
        <v>710</v>
      </c>
      <c r="AZ33" s="64" t="s">
        <v>710</v>
      </c>
      <c r="BA33" s="64" t="s">
        <v>710</v>
      </c>
      <c r="BB33" s="64" t="s">
        <v>710</v>
      </c>
      <c r="BC33" s="61" t="s">
        <v>707</v>
      </c>
      <c r="BD33" s="61" t="s">
        <v>213</v>
      </c>
      <c r="BE33" s="64" t="s">
        <v>709</v>
      </c>
      <c r="BF33" s="64" t="s">
        <v>709</v>
      </c>
      <c r="BG33" s="64" t="s">
        <v>118</v>
      </c>
      <c r="BH33" s="64" t="s">
        <v>517</v>
      </c>
      <c r="BI33" s="64" t="s">
        <v>119</v>
      </c>
      <c r="BJ33" s="61" t="s">
        <v>707</v>
      </c>
      <c r="BK33" s="81" t="s">
        <v>39</v>
      </c>
    </row>
    <row r="34" spans="1:63" ht="15.75">
      <c r="A34" s="330" t="s">
        <v>249</v>
      </c>
      <c r="B34" s="328" t="s">
        <v>92</v>
      </c>
      <c r="C34" s="61" t="s">
        <v>719</v>
      </c>
      <c r="D34" s="61" t="s">
        <v>719</v>
      </c>
      <c r="E34" s="61" t="s">
        <v>720</v>
      </c>
      <c r="F34" s="61" t="s">
        <v>720</v>
      </c>
      <c r="G34" s="61" t="s">
        <v>708</v>
      </c>
      <c r="H34" s="62" t="s">
        <v>493</v>
      </c>
      <c r="I34" s="61" t="s">
        <v>114</v>
      </c>
      <c r="J34" s="61" t="s">
        <v>115</v>
      </c>
      <c r="K34" s="61" t="s">
        <v>115</v>
      </c>
      <c r="L34" s="61" t="s">
        <v>116</v>
      </c>
      <c r="M34" s="78" t="s">
        <v>718</v>
      </c>
      <c r="N34" s="78" t="s">
        <v>718</v>
      </c>
      <c r="O34" s="79" t="s">
        <v>721</v>
      </c>
      <c r="P34" s="79" t="s">
        <v>208</v>
      </c>
      <c r="Q34" s="62" t="s">
        <v>722</v>
      </c>
      <c r="R34" s="61" t="s">
        <v>707</v>
      </c>
      <c r="S34" s="61" t="s">
        <v>707</v>
      </c>
      <c r="T34" s="61" t="s">
        <v>158</v>
      </c>
      <c r="U34" s="61" t="s">
        <v>158</v>
      </c>
      <c r="V34" s="61" t="s">
        <v>707</v>
      </c>
      <c r="W34" s="61" t="s">
        <v>707</v>
      </c>
      <c r="X34" s="61" t="s">
        <v>707</v>
      </c>
      <c r="Y34" s="61" t="s">
        <v>707</v>
      </c>
      <c r="Z34" s="61" t="s">
        <v>158</v>
      </c>
      <c r="AA34" s="80" t="s">
        <v>624</v>
      </c>
      <c r="AB34" s="80" t="s">
        <v>117</v>
      </c>
      <c r="AC34" s="80" t="s">
        <v>117</v>
      </c>
      <c r="AD34" s="64" t="s">
        <v>711</v>
      </c>
      <c r="AE34" s="80" t="s">
        <v>559</v>
      </c>
      <c r="AF34" s="64" t="s">
        <v>559</v>
      </c>
      <c r="AG34" s="64" t="s">
        <v>559</v>
      </c>
      <c r="AH34" s="61" t="s">
        <v>707</v>
      </c>
      <c r="AI34" s="61" t="s">
        <v>707</v>
      </c>
      <c r="AJ34" s="61" t="s">
        <v>707</v>
      </c>
      <c r="AK34" s="61" t="s">
        <v>158</v>
      </c>
      <c r="AL34" s="80" t="s">
        <v>114</v>
      </c>
      <c r="AM34" s="64" t="s">
        <v>493</v>
      </c>
      <c r="AN34" s="64" t="s">
        <v>493</v>
      </c>
      <c r="AO34" s="64" t="s">
        <v>493</v>
      </c>
      <c r="AP34" s="64" t="s">
        <v>578</v>
      </c>
      <c r="AQ34" s="64" t="s">
        <v>578</v>
      </c>
      <c r="AR34" s="64" t="s">
        <v>578</v>
      </c>
      <c r="AS34" s="64" t="s">
        <v>717</v>
      </c>
      <c r="AT34" s="64" t="s">
        <v>711</v>
      </c>
      <c r="AU34" s="64" t="s">
        <v>711</v>
      </c>
      <c r="AV34" s="64" t="s">
        <v>714</v>
      </c>
      <c r="AW34" s="64" t="s">
        <v>624</v>
      </c>
      <c r="AX34" s="64" t="s">
        <v>624</v>
      </c>
      <c r="AY34" s="64" t="s">
        <v>710</v>
      </c>
      <c r="AZ34" s="64" t="s">
        <v>710</v>
      </c>
      <c r="BA34" s="64" t="s">
        <v>710</v>
      </c>
      <c r="BB34" s="64" t="s">
        <v>710</v>
      </c>
      <c r="BC34" s="61" t="s">
        <v>707</v>
      </c>
      <c r="BD34" s="61" t="s">
        <v>213</v>
      </c>
      <c r="BE34" s="64" t="s">
        <v>709</v>
      </c>
      <c r="BF34" s="64" t="s">
        <v>709</v>
      </c>
      <c r="BG34" s="64" t="s">
        <v>118</v>
      </c>
      <c r="BH34" s="64" t="s">
        <v>517</v>
      </c>
      <c r="BI34" s="64" t="s">
        <v>119</v>
      </c>
      <c r="BJ34" s="61" t="s">
        <v>707</v>
      </c>
      <c r="BK34" s="81" t="s">
        <v>39</v>
      </c>
    </row>
    <row r="35" spans="1:63" ht="15.75">
      <c r="A35" s="342" t="s">
        <v>250</v>
      </c>
      <c r="B35" s="343" t="s">
        <v>93</v>
      </c>
      <c r="C35" s="61" t="s">
        <v>719</v>
      </c>
      <c r="D35" s="61" t="s">
        <v>719</v>
      </c>
      <c r="E35" s="61" t="s">
        <v>720</v>
      </c>
      <c r="F35" s="61" t="s">
        <v>720</v>
      </c>
      <c r="G35" s="61" t="s">
        <v>708</v>
      </c>
      <c r="H35" s="62" t="s">
        <v>493</v>
      </c>
      <c r="I35" s="61" t="s">
        <v>114</v>
      </c>
      <c r="J35" s="61" t="s">
        <v>115</v>
      </c>
      <c r="K35" s="61" t="s">
        <v>115</v>
      </c>
      <c r="L35" s="61" t="s">
        <v>116</v>
      </c>
      <c r="M35" s="78" t="s">
        <v>718</v>
      </c>
      <c r="N35" s="78" t="s">
        <v>718</v>
      </c>
      <c r="O35" s="79" t="s">
        <v>721</v>
      </c>
      <c r="P35" s="79" t="s">
        <v>208</v>
      </c>
      <c r="Q35" s="62" t="s">
        <v>722</v>
      </c>
      <c r="R35" s="61" t="s">
        <v>707</v>
      </c>
      <c r="S35" s="61" t="s">
        <v>707</v>
      </c>
      <c r="T35" s="61" t="s">
        <v>158</v>
      </c>
      <c r="U35" s="61" t="s">
        <v>158</v>
      </c>
      <c r="V35" s="61" t="s">
        <v>707</v>
      </c>
      <c r="W35" s="61" t="s">
        <v>707</v>
      </c>
      <c r="X35" s="61" t="s">
        <v>707</v>
      </c>
      <c r="Y35" s="61" t="s">
        <v>707</v>
      </c>
      <c r="Z35" s="61" t="s">
        <v>158</v>
      </c>
      <c r="AA35" s="80" t="s">
        <v>624</v>
      </c>
      <c r="AB35" s="80" t="s">
        <v>117</v>
      </c>
      <c r="AC35" s="80" t="s">
        <v>117</v>
      </c>
      <c r="AD35" s="64" t="s">
        <v>711</v>
      </c>
      <c r="AE35" s="80" t="s">
        <v>559</v>
      </c>
      <c r="AF35" s="64" t="s">
        <v>559</v>
      </c>
      <c r="AG35" s="64" t="s">
        <v>559</v>
      </c>
      <c r="AH35" s="61" t="s">
        <v>707</v>
      </c>
      <c r="AI35" s="61" t="s">
        <v>707</v>
      </c>
      <c r="AJ35" s="61" t="s">
        <v>707</v>
      </c>
      <c r="AK35" s="61" t="s">
        <v>158</v>
      </c>
      <c r="AL35" s="80" t="s">
        <v>114</v>
      </c>
      <c r="AM35" s="64" t="s">
        <v>493</v>
      </c>
      <c r="AN35" s="64" t="s">
        <v>493</v>
      </c>
      <c r="AO35" s="64" t="s">
        <v>493</v>
      </c>
      <c r="AP35" s="64" t="s">
        <v>578</v>
      </c>
      <c r="AQ35" s="64" t="s">
        <v>578</v>
      </c>
      <c r="AR35" s="64" t="s">
        <v>578</v>
      </c>
      <c r="AS35" s="64" t="s">
        <v>717</v>
      </c>
      <c r="AT35" s="64" t="s">
        <v>711</v>
      </c>
      <c r="AU35" s="64" t="s">
        <v>711</v>
      </c>
      <c r="AV35" s="64" t="s">
        <v>714</v>
      </c>
      <c r="AW35" s="64" t="s">
        <v>624</v>
      </c>
      <c r="AX35" s="64" t="s">
        <v>624</v>
      </c>
      <c r="AY35" s="64" t="s">
        <v>710</v>
      </c>
      <c r="AZ35" s="64" t="s">
        <v>710</v>
      </c>
      <c r="BA35" s="64" t="s">
        <v>710</v>
      </c>
      <c r="BB35" s="64" t="s">
        <v>710</v>
      </c>
      <c r="BC35" s="61" t="s">
        <v>707</v>
      </c>
      <c r="BD35" s="61" t="s">
        <v>213</v>
      </c>
      <c r="BE35" s="64" t="s">
        <v>709</v>
      </c>
      <c r="BF35" s="64" t="s">
        <v>709</v>
      </c>
      <c r="BG35" s="64" t="s">
        <v>118</v>
      </c>
      <c r="BH35" s="64" t="s">
        <v>517</v>
      </c>
      <c r="BI35" s="64" t="s">
        <v>119</v>
      </c>
      <c r="BJ35" s="61" t="s">
        <v>707</v>
      </c>
      <c r="BK35" s="81" t="s">
        <v>39</v>
      </c>
    </row>
    <row r="36" spans="1:63" ht="15.75">
      <c r="A36" s="330" t="s">
        <v>252</v>
      </c>
      <c r="B36" s="328" t="s">
        <v>94</v>
      </c>
      <c r="C36" s="103" t="s">
        <v>719</v>
      </c>
      <c r="D36" s="103" t="s">
        <v>719</v>
      </c>
      <c r="E36" s="103" t="s">
        <v>720</v>
      </c>
      <c r="F36" s="103" t="s">
        <v>720</v>
      </c>
      <c r="G36" s="103" t="s">
        <v>708</v>
      </c>
      <c r="H36" s="104" t="s">
        <v>493</v>
      </c>
      <c r="I36" s="103" t="s">
        <v>154</v>
      </c>
      <c r="J36" s="103" t="s">
        <v>115</v>
      </c>
      <c r="K36" s="103" t="s">
        <v>115</v>
      </c>
      <c r="L36" s="103" t="s">
        <v>116</v>
      </c>
      <c r="M36" s="105" t="s">
        <v>718</v>
      </c>
      <c r="N36" s="105" t="s">
        <v>718</v>
      </c>
      <c r="O36" s="106" t="s">
        <v>721</v>
      </c>
      <c r="P36" s="106" t="s">
        <v>208</v>
      </c>
      <c r="Q36" s="104" t="s">
        <v>722</v>
      </c>
      <c r="R36" s="61" t="s">
        <v>707</v>
      </c>
      <c r="S36" s="61" t="s">
        <v>707</v>
      </c>
      <c r="T36" s="103" t="s">
        <v>157</v>
      </c>
      <c r="U36" s="103" t="s">
        <v>157</v>
      </c>
      <c r="V36" s="103" t="s">
        <v>707</v>
      </c>
      <c r="W36" s="103" t="s">
        <v>707</v>
      </c>
      <c r="X36" s="103" t="s">
        <v>707</v>
      </c>
      <c r="Y36" s="103" t="s">
        <v>707</v>
      </c>
      <c r="Z36" s="106" t="s">
        <v>707</v>
      </c>
      <c r="AA36" s="175" t="s">
        <v>624</v>
      </c>
      <c r="AB36" s="175" t="s">
        <v>117</v>
      </c>
      <c r="AC36" s="175" t="s">
        <v>117</v>
      </c>
      <c r="AD36" s="107" t="s">
        <v>711</v>
      </c>
      <c r="AE36" s="175" t="s">
        <v>559</v>
      </c>
      <c r="AF36" s="107" t="s">
        <v>559</v>
      </c>
      <c r="AG36" s="107" t="s">
        <v>559</v>
      </c>
      <c r="AH36" s="107" t="s">
        <v>154</v>
      </c>
      <c r="AI36" s="103" t="s">
        <v>707</v>
      </c>
      <c r="AJ36" s="107" t="s">
        <v>707</v>
      </c>
      <c r="AK36" s="176" t="s">
        <v>707</v>
      </c>
      <c r="AL36" s="175" t="s">
        <v>154</v>
      </c>
      <c r="AM36" s="107" t="s">
        <v>493</v>
      </c>
      <c r="AN36" s="107" t="s">
        <v>493</v>
      </c>
      <c r="AO36" s="107" t="s">
        <v>493</v>
      </c>
      <c r="AP36" s="175" t="s">
        <v>154</v>
      </c>
      <c r="AQ36" s="175" t="s">
        <v>154</v>
      </c>
      <c r="AR36" s="175" t="s">
        <v>154</v>
      </c>
      <c r="AS36" s="107" t="s">
        <v>717</v>
      </c>
      <c r="AT36" s="107" t="s">
        <v>711</v>
      </c>
      <c r="AU36" s="107" t="s">
        <v>711</v>
      </c>
      <c r="AV36" s="107" t="s">
        <v>715</v>
      </c>
      <c r="AW36" s="107" t="s">
        <v>624</v>
      </c>
      <c r="AX36" s="107" t="s">
        <v>624</v>
      </c>
      <c r="AY36" s="107" t="s">
        <v>710</v>
      </c>
      <c r="AZ36" s="107" t="s">
        <v>710</v>
      </c>
      <c r="BA36" s="107" t="s">
        <v>154</v>
      </c>
      <c r="BB36" s="107" t="s">
        <v>154</v>
      </c>
      <c r="BC36" s="103" t="s">
        <v>707</v>
      </c>
      <c r="BD36" s="103" t="s">
        <v>707</v>
      </c>
      <c r="BE36" s="107" t="s">
        <v>157</v>
      </c>
      <c r="BF36" s="107" t="s">
        <v>157</v>
      </c>
      <c r="BG36" s="107" t="s">
        <v>118</v>
      </c>
      <c r="BH36" s="107" t="s">
        <v>517</v>
      </c>
      <c r="BI36" s="107" t="s">
        <v>119</v>
      </c>
      <c r="BJ36" s="103" t="s">
        <v>707</v>
      </c>
      <c r="BK36" s="108" t="s">
        <v>39</v>
      </c>
    </row>
    <row r="37" spans="1:63" ht="15.75">
      <c r="A37" s="330" t="s">
        <v>253</v>
      </c>
      <c r="B37" s="328" t="s">
        <v>95</v>
      </c>
      <c r="C37" s="61" t="s">
        <v>719</v>
      </c>
      <c r="D37" s="61" t="s">
        <v>719</v>
      </c>
      <c r="E37" s="61" t="s">
        <v>720</v>
      </c>
      <c r="F37" s="61" t="s">
        <v>720</v>
      </c>
      <c r="G37" s="61" t="s">
        <v>708</v>
      </c>
      <c r="H37" s="62" t="s">
        <v>493</v>
      </c>
      <c r="I37" s="61" t="s">
        <v>154</v>
      </c>
      <c r="J37" s="61" t="s">
        <v>115</v>
      </c>
      <c r="K37" s="61" t="s">
        <v>115</v>
      </c>
      <c r="L37" s="61" t="s">
        <v>116</v>
      </c>
      <c r="M37" s="125" t="s">
        <v>718</v>
      </c>
      <c r="N37" s="125" t="s">
        <v>718</v>
      </c>
      <c r="O37" s="79" t="s">
        <v>721</v>
      </c>
      <c r="P37" s="79" t="s">
        <v>208</v>
      </c>
      <c r="Q37" s="62" t="s">
        <v>722</v>
      </c>
      <c r="R37" s="61" t="s">
        <v>707</v>
      </c>
      <c r="S37" s="61" t="s">
        <v>707</v>
      </c>
      <c r="T37" s="61" t="s">
        <v>157</v>
      </c>
      <c r="U37" s="61" t="s">
        <v>157</v>
      </c>
      <c r="V37" s="61" t="s">
        <v>707</v>
      </c>
      <c r="W37" s="61" t="s">
        <v>707</v>
      </c>
      <c r="X37" s="61" t="s">
        <v>707</v>
      </c>
      <c r="Y37" s="61" t="s">
        <v>707</v>
      </c>
      <c r="Z37" s="79" t="s">
        <v>707</v>
      </c>
      <c r="AA37" s="80" t="s">
        <v>624</v>
      </c>
      <c r="AB37" s="80" t="s">
        <v>117</v>
      </c>
      <c r="AC37" s="80" t="s">
        <v>117</v>
      </c>
      <c r="AD37" s="64" t="s">
        <v>711</v>
      </c>
      <c r="AE37" s="80" t="s">
        <v>559</v>
      </c>
      <c r="AF37" s="64" t="s">
        <v>559</v>
      </c>
      <c r="AG37" s="64" t="s">
        <v>559</v>
      </c>
      <c r="AH37" s="64" t="s">
        <v>154</v>
      </c>
      <c r="AI37" s="61" t="s">
        <v>707</v>
      </c>
      <c r="AJ37" s="64" t="s">
        <v>707</v>
      </c>
      <c r="AK37" s="177" t="s">
        <v>707</v>
      </c>
      <c r="AL37" s="80" t="s">
        <v>154</v>
      </c>
      <c r="AM37" s="64" t="s">
        <v>493</v>
      </c>
      <c r="AN37" s="64" t="s">
        <v>493</v>
      </c>
      <c r="AO37" s="64" t="s">
        <v>493</v>
      </c>
      <c r="AP37" s="80" t="s">
        <v>154</v>
      </c>
      <c r="AQ37" s="80" t="s">
        <v>154</v>
      </c>
      <c r="AR37" s="80" t="s">
        <v>154</v>
      </c>
      <c r="AS37" s="64" t="s">
        <v>717</v>
      </c>
      <c r="AT37" s="64" t="s">
        <v>711</v>
      </c>
      <c r="AU37" s="64" t="s">
        <v>711</v>
      </c>
      <c r="AV37" s="64" t="s">
        <v>715</v>
      </c>
      <c r="AW37" s="64" t="s">
        <v>624</v>
      </c>
      <c r="AX37" s="64" t="s">
        <v>624</v>
      </c>
      <c r="AY37" s="64" t="s">
        <v>710</v>
      </c>
      <c r="AZ37" s="64" t="s">
        <v>710</v>
      </c>
      <c r="BA37" s="64" t="s">
        <v>154</v>
      </c>
      <c r="BB37" s="64" t="s">
        <v>154</v>
      </c>
      <c r="BC37" s="61" t="s">
        <v>707</v>
      </c>
      <c r="BD37" s="61" t="s">
        <v>707</v>
      </c>
      <c r="BE37" s="64" t="s">
        <v>157</v>
      </c>
      <c r="BF37" s="64" t="s">
        <v>157</v>
      </c>
      <c r="BG37" s="64" t="s">
        <v>118</v>
      </c>
      <c r="BH37" s="64" t="s">
        <v>517</v>
      </c>
      <c r="BI37" s="64" t="s">
        <v>119</v>
      </c>
      <c r="BJ37" s="61" t="s">
        <v>707</v>
      </c>
      <c r="BK37" s="81" t="s">
        <v>39</v>
      </c>
    </row>
    <row r="38" spans="1:63" ht="15.75">
      <c r="A38" s="330" t="s">
        <v>254</v>
      </c>
      <c r="B38" s="328" t="s">
        <v>96</v>
      </c>
      <c r="C38" s="61" t="s">
        <v>719</v>
      </c>
      <c r="D38" s="61" t="s">
        <v>719</v>
      </c>
      <c r="E38" s="61" t="s">
        <v>720</v>
      </c>
      <c r="F38" s="61" t="s">
        <v>720</v>
      </c>
      <c r="G38" s="61" t="s">
        <v>708</v>
      </c>
      <c r="H38" s="62" t="s">
        <v>493</v>
      </c>
      <c r="I38" s="61" t="s">
        <v>154</v>
      </c>
      <c r="J38" s="61" t="s">
        <v>115</v>
      </c>
      <c r="K38" s="61" t="s">
        <v>115</v>
      </c>
      <c r="L38" s="61" t="s">
        <v>116</v>
      </c>
      <c r="M38" s="125" t="s">
        <v>718</v>
      </c>
      <c r="N38" s="125" t="s">
        <v>718</v>
      </c>
      <c r="O38" s="79" t="s">
        <v>721</v>
      </c>
      <c r="P38" s="79" t="s">
        <v>208</v>
      </c>
      <c r="Q38" s="62" t="s">
        <v>722</v>
      </c>
      <c r="R38" s="61" t="s">
        <v>707</v>
      </c>
      <c r="S38" s="61" t="s">
        <v>707</v>
      </c>
      <c r="T38" s="61" t="s">
        <v>157</v>
      </c>
      <c r="U38" s="61" t="s">
        <v>157</v>
      </c>
      <c r="V38" s="61" t="s">
        <v>707</v>
      </c>
      <c r="W38" s="61" t="s">
        <v>707</v>
      </c>
      <c r="X38" s="61" t="s">
        <v>707</v>
      </c>
      <c r="Y38" s="61" t="s">
        <v>707</v>
      </c>
      <c r="Z38" s="79" t="s">
        <v>707</v>
      </c>
      <c r="AA38" s="80" t="s">
        <v>624</v>
      </c>
      <c r="AB38" s="80" t="s">
        <v>117</v>
      </c>
      <c r="AC38" s="80" t="s">
        <v>117</v>
      </c>
      <c r="AD38" s="64" t="s">
        <v>711</v>
      </c>
      <c r="AE38" s="80" t="s">
        <v>559</v>
      </c>
      <c r="AF38" s="64" t="s">
        <v>559</v>
      </c>
      <c r="AG38" s="64" t="s">
        <v>559</v>
      </c>
      <c r="AH38" s="64" t="s">
        <v>154</v>
      </c>
      <c r="AI38" s="61" t="s">
        <v>707</v>
      </c>
      <c r="AJ38" s="64" t="s">
        <v>707</v>
      </c>
      <c r="AK38" s="177" t="s">
        <v>707</v>
      </c>
      <c r="AL38" s="80" t="s">
        <v>154</v>
      </c>
      <c r="AM38" s="64" t="s">
        <v>493</v>
      </c>
      <c r="AN38" s="64" t="s">
        <v>493</v>
      </c>
      <c r="AO38" s="64" t="s">
        <v>493</v>
      </c>
      <c r="AP38" s="80" t="s">
        <v>154</v>
      </c>
      <c r="AQ38" s="80" t="s">
        <v>154</v>
      </c>
      <c r="AR38" s="80" t="s">
        <v>154</v>
      </c>
      <c r="AS38" s="64" t="s">
        <v>717</v>
      </c>
      <c r="AT38" s="64" t="s">
        <v>711</v>
      </c>
      <c r="AU38" s="64" t="s">
        <v>711</v>
      </c>
      <c r="AV38" s="64" t="s">
        <v>715</v>
      </c>
      <c r="AW38" s="64" t="s">
        <v>624</v>
      </c>
      <c r="AX38" s="64" t="s">
        <v>624</v>
      </c>
      <c r="AY38" s="64" t="s">
        <v>710</v>
      </c>
      <c r="AZ38" s="64" t="s">
        <v>710</v>
      </c>
      <c r="BA38" s="64" t="s">
        <v>154</v>
      </c>
      <c r="BB38" s="64" t="s">
        <v>154</v>
      </c>
      <c r="BC38" s="61" t="s">
        <v>707</v>
      </c>
      <c r="BD38" s="61" t="s">
        <v>707</v>
      </c>
      <c r="BE38" s="64" t="s">
        <v>157</v>
      </c>
      <c r="BF38" s="64" t="s">
        <v>157</v>
      </c>
      <c r="BG38" s="64" t="s">
        <v>118</v>
      </c>
      <c r="BH38" s="64" t="s">
        <v>517</v>
      </c>
      <c r="BI38" s="64" t="s">
        <v>119</v>
      </c>
      <c r="BJ38" s="61" t="s">
        <v>707</v>
      </c>
      <c r="BK38" s="81" t="s">
        <v>39</v>
      </c>
    </row>
    <row r="39" spans="1:63" ht="15.75">
      <c r="A39" s="330" t="s">
        <v>255</v>
      </c>
      <c r="B39" s="328" t="s">
        <v>97</v>
      </c>
      <c r="C39" s="61" t="s">
        <v>719</v>
      </c>
      <c r="D39" s="61" t="s">
        <v>719</v>
      </c>
      <c r="E39" s="61" t="s">
        <v>720</v>
      </c>
      <c r="F39" s="61" t="s">
        <v>720</v>
      </c>
      <c r="G39" s="61" t="s">
        <v>708</v>
      </c>
      <c r="H39" s="62" t="s">
        <v>493</v>
      </c>
      <c r="I39" s="61" t="s">
        <v>154</v>
      </c>
      <c r="J39" s="61" t="s">
        <v>115</v>
      </c>
      <c r="K39" s="61" t="s">
        <v>115</v>
      </c>
      <c r="L39" s="61" t="s">
        <v>116</v>
      </c>
      <c r="M39" s="125" t="s">
        <v>718</v>
      </c>
      <c r="N39" s="125" t="s">
        <v>718</v>
      </c>
      <c r="O39" s="79" t="s">
        <v>721</v>
      </c>
      <c r="P39" s="79" t="s">
        <v>208</v>
      </c>
      <c r="Q39" s="62" t="s">
        <v>722</v>
      </c>
      <c r="R39" s="61" t="s">
        <v>707</v>
      </c>
      <c r="S39" s="61" t="s">
        <v>707</v>
      </c>
      <c r="T39" s="61" t="s">
        <v>157</v>
      </c>
      <c r="U39" s="61" t="s">
        <v>157</v>
      </c>
      <c r="V39" s="61" t="s">
        <v>707</v>
      </c>
      <c r="W39" s="61" t="s">
        <v>707</v>
      </c>
      <c r="X39" s="61" t="s">
        <v>707</v>
      </c>
      <c r="Y39" s="61" t="s">
        <v>707</v>
      </c>
      <c r="Z39" s="79" t="s">
        <v>707</v>
      </c>
      <c r="AA39" s="80" t="s">
        <v>624</v>
      </c>
      <c r="AB39" s="80" t="s">
        <v>117</v>
      </c>
      <c r="AC39" s="80" t="s">
        <v>117</v>
      </c>
      <c r="AD39" s="64" t="s">
        <v>711</v>
      </c>
      <c r="AE39" s="80" t="s">
        <v>559</v>
      </c>
      <c r="AF39" s="64" t="s">
        <v>559</v>
      </c>
      <c r="AG39" s="64" t="s">
        <v>559</v>
      </c>
      <c r="AH39" s="64" t="s">
        <v>154</v>
      </c>
      <c r="AI39" s="61" t="s">
        <v>707</v>
      </c>
      <c r="AJ39" s="64" t="s">
        <v>707</v>
      </c>
      <c r="AK39" s="177" t="s">
        <v>707</v>
      </c>
      <c r="AL39" s="80" t="s">
        <v>154</v>
      </c>
      <c r="AM39" s="64" t="s">
        <v>493</v>
      </c>
      <c r="AN39" s="64" t="s">
        <v>493</v>
      </c>
      <c r="AO39" s="64" t="s">
        <v>493</v>
      </c>
      <c r="AP39" s="80" t="s">
        <v>154</v>
      </c>
      <c r="AQ39" s="80" t="s">
        <v>154</v>
      </c>
      <c r="AR39" s="80" t="s">
        <v>154</v>
      </c>
      <c r="AS39" s="64" t="s">
        <v>717</v>
      </c>
      <c r="AT39" s="64" t="s">
        <v>711</v>
      </c>
      <c r="AU39" s="64" t="s">
        <v>711</v>
      </c>
      <c r="AV39" s="64" t="s">
        <v>715</v>
      </c>
      <c r="AW39" s="64" t="s">
        <v>624</v>
      </c>
      <c r="AX39" s="64" t="s">
        <v>624</v>
      </c>
      <c r="AY39" s="64" t="s">
        <v>710</v>
      </c>
      <c r="AZ39" s="64" t="s">
        <v>710</v>
      </c>
      <c r="BA39" s="64" t="s">
        <v>154</v>
      </c>
      <c r="BB39" s="64" t="s">
        <v>154</v>
      </c>
      <c r="BC39" s="61" t="s">
        <v>707</v>
      </c>
      <c r="BD39" s="61" t="s">
        <v>707</v>
      </c>
      <c r="BE39" s="64" t="s">
        <v>157</v>
      </c>
      <c r="BF39" s="64" t="s">
        <v>157</v>
      </c>
      <c r="BG39" s="64" t="s">
        <v>118</v>
      </c>
      <c r="BH39" s="64" t="s">
        <v>517</v>
      </c>
      <c r="BI39" s="64" t="s">
        <v>119</v>
      </c>
      <c r="BJ39" s="61" t="s">
        <v>707</v>
      </c>
      <c r="BK39" s="81" t="s">
        <v>39</v>
      </c>
    </row>
    <row r="40" spans="1:63" ht="15.75">
      <c r="A40" s="330" t="s">
        <v>256</v>
      </c>
      <c r="B40" s="328" t="s">
        <v>98</v>
      </c>
      <c r="C40" s="61" t="s">
        <v>719</v>
      </c>
      <c r="D40" s="61" t="s">
        <v>719</v>
      </c>
      <c r="E40" s="61" t="s">
        <v>720</v>
      </c>
      <c r="F40" s="61" t="s">
        <v>720</v>
      </c>
      <c r="G40" s="61" t="s">
        <v>708</v>
      </c>
      <c r="H40" s="62" t="s">
        <v>493</v>
      </c>
      <c r="I40" s="61" t="s">
        <v>154</v>
      </c>
      <c r="J40" s="61" t="s">
        <v>115</v>
      </c>
      <c r="K40" s="61" t="s">
        <v>115</v>
      </c>
      <c r="L40" s="61" t="s">
        <v>116</v>
      </c>
      <c r="M40" s="125" t="s">
        <v>718</v>
      </c>
      <c r="N40" s="125" t="s">
        <v>718</v>
      </c>
      <c r="O40" s="79" t="s">
        <v>721</v>
      </c>
      <c r="P40" s="79" t="s">
        <v>208</v>
      </c>
      <c r="Q40" s="62" t="s">
        <v>722</v>
      </c>
      <c r="R40" s="61" t="s">
        <v>707</v>
      </c>
      <c r="S40" s="61" t="s">
        <v>707</v>
      </c>
      <c r="T40" s="61" t="s">
        <v>157</v>
      </c>
      <c r="U40" s="61" t="s">
        <v>157</v>
      </c>
      <c r="V40" s="61" t="s">
        <v>707</v>
      </c>
      <c r="W40" s="61" t="s">
        <v>707</v>
      </c>
      <c r="X40" s="61" t="s">
        <v>707</v>
      </c>
      <c r="Y40" s="61" t="s">
        <v>707</v>
      </c>
      <c r="Z40" s="79" t="s">
        <v>707</v>
      </c>
      <c r="AA40" s="80" t="s">
        <v>624</v>
      </c>
      <c r="AB40" s="80" t="s">
        <v>117</v>
      </c>
      <c r="AC40" s="80" t="s">
        <v>117</v>
      </c>
      <c r="AD40" s="64" t="s">
        <v>711</v>
      </c>
      <c r="AE40" s="80" t="s">
        <v>559</v>
      </c>
      <c r="AF40" s="64" t="s">
        <v>559</v>
      </c>
      <c r="AG40" s="64" t="s">
        <v>559</v>
      </c>
      <c r="AH40" s="64" t="s">
        <v>154</v>
      </c>
      <c r="AI40" s="61" t="s">
        <v>707</v>
      </c>
      <c r="AJ40" s="64" t="s">
        <v>707</v>
      </c>
      <c r="AK40" s="177" t="s">
        <v>707</v>
      </c>
      <c r="AL40" s="80" t="s">
        <v>154</v>
      </c>
      <c r="AM40" s="64" t="s">
        <v>493</v>
      </c>
      <c r="AN40" s="64" t="s">
        <v>493</v>
      </c>
      <c r="AO40" s="64" t="s">
        <v>493</v>
      </c>
      <c r="AP40" s="80" t="s">
        <v>154</v>
      </c>
      <c r="AQ40" s="80" t="s">
        <v>154</v>
      </c>
      <c r="AR40" s="80" t="s">
        <v>154</v>
      </c>
      <c r="AS40" s="64" t="s">
        <v>717</v>
      </c>
      <c r="AT40" s="64" t="s">
        <v>711</v>
      </c>
      <c r="AU40" s="64" t="s">
        <v>711</v>
      </c>
      <c r="AV40" s="64" t="s">
        <v>715</v>
      </c>
      <c r="AW40" s="64" t="s">
        <v>624</v>
      </c>
      <c r="AX40" s="64" t="s">
        <v>624</v>
      </c>
      <c r="AY40" s="64" t="s">
        <v>710</v>
      </c>
      <c r="AZ40" s="64" t="s">
        <v>710</v>
      </c>
      <c r="BA40" s="64" t="s">
        <v>154</v>
      </c>
      <c r="BB40" s="64" t="s">
        <v>154</v>
      </c>
      <c r="BC40" s="61" t="s">
        <v>707</v>
      </c>
      <c r="BD40" s="61" t="s">
        <v>707</v>
      </c>
      <c r="BE40" s="64" t="s">
        <v>157</v>
      </c>
      <c r="BF40" s="64" t="s">
        <v>157</v>
      </c>
      <c r="BG40" s="64" t="s">
        <v>118</v>
      </c>
      <c r="BH40" s="64" t="s">
        <v>517</v>
      </c>
      <c r="BI40" s="64" t="s">
        <v>119</v>
      </c>
      <c r="BJ40" s="61" t="s">
        <v>707</v>
      </c>
      <c r="BK40" s="81" t="s">
        <v>39</v>
      </c>
    </row>
    <row r="41" spans="1:63" ht="15.75">
      <c r="A41" s="330" t="s">
        <v>257</v>
      </c>
      <c r="B41" s="328" t="s">
        <v>99</v>
      </c>
      <c r="C41" s="109" t="s">
        <v>719</v>
      </c>
      <c r="D41" s="109" t="s">
        <v>719</v>
      </c>
      <c r="E41" s="109" t="s">
        <v>720</v>
      </c>
      <c r="F41" s="109" t="s">
        <v>720</v>
      </c>
      <c r="G41" s="109" t="s">
        <v>708</v>
      </c>
      <c r="H41" s="110" t="s">
        <v>493</v>
      </c>
      <c r="I41" s="109" t="s">
        <v>154</v>
      </c>
      <c r="J41" s="109" t="s">
        <v>115</v>
      </c>
      <c r="K41" s="109" t="s">
        <v>115</v>
      </c>
      <c r="L41" s="109" t="s">
        <v>116</v>
      </c>
      <c r="M41" s="129" t="s">
        <v>718</v>
      </c>
      <c r="N41" s="129" t="s">
        <v>718</v>
      </c>
      <c r="O41" s="111" t="s">
        <v>721</v>
      </c>
      <c r="P41" s="111" t="s">
        <v>208</v>
      </c>
      <c r="Q41" s="110" t="s">
        <v>722</v>
      </c>
      <c r="R41" s="61" t="s">
        <v>707</v>
      </c>
      <c r="S41" s="61" t="s">
        <v>707</v>
      </c>
      <c r="T41" s="109" t="s">
        <v>157</v>
      </c>
      <c r="U41" s="109" t="s">
        <v>157</v>
      </c>
      <c r="V41" s="109" t="s">
        <v>707</v>
      </c>
      <c r="W41" s="109" t="s">
        <v>707</v>
      </c>
      <c r="X41" s="109" t="s">
        <v>707</v>
      </c>
      <c r="Y41" s="109" t="s">
        <v>707</v>
      </c>
      <c r="Z41" s="111" t="s">
        <v>707</v>
      </c>
      <c r="AA41" s="174" t="s">
        <v>624</v>
      </c>
      <c r="AB41" s="174" t="s">
        <v>117</v>
      </c>
      <c r="AC41" s="174" t="s">
        <v>117</v>
      </c>
      <c r="AD41" s="112" t="s">
        <v>711</v>
      </c>
      <c r="AE41" s="174" t="s">
        <v>559</v>
      </c>
      <c r="AF41" s="112" t="s">
        <v>559</v>
      </c>
      <c r="AG41" s="112" t="s">
        <v>559</v>
      </c>
      <c r="AH41" s="112" t="s">
        <v>154</v>
      </c>
      <c r="AI41" s="109" t="s">
        <v>707</v>
      </c>
      <c r="AJ41" s="112" t="s">
        <v>707</v>
      </c>
      <c r="AK41" s="178" t="s">
        <v>707</v>
      </c>
      <c r="AL41" s="174" t="s">
        <v>154</v>
      </c>
      <c r="AM41" s="112" t="s">
        <v>493</v>
      </c>
      <c r="AN41" s="112" t="s">
        <v>493</v>
      </c>
      <c r="AO41" s="112" t="s">
        <v>493</v>
      </c>
      <c r="AP41" s="174" t="s">
        <v>154</v>
      </c>
      <c r="AQ41" s="174" t="s">
        <v>154</v>
      </c>
      <c r="AR41" s="174" t="s">
        <v>154</v>
      </c>
      <c r="AS41" s="112" t="s">
        <v>717</v>
      </c>
      <c r="AT41" s="112" t="s">
        <v>711</v>
      </c>
      <c r="AU41" s="112" t="s">
        <v>711</v>
      </c>
      <c r="AV41" s="112" t="s">
        <v>715</v>
      </c>
      <c r="AW41" s="112" t="s">
        <v>624</v>
      </c>
      <c r="AX41" s="112" t="s">
        <v>624</v>
      </c>
      <c r="AY41" s="112" t="s">
        <v>710</v>
      </c>
      <c r="AZ41" s="112" t="s">
        <v>710</v>
      </c>
      <c r="BA41" s="112" t="s">
        <v>154</v>
      </c>
      <c r="BB41" s="112" t="s">
        <v>154</v>
      </c>
      <c r="BC41" s="109" t="s">
        <v>707</v>
      </c>
      <c r="BD41" s="109" t="s">
        <v>707</v>
      </c>
      <c r="BE41" s="112" t="s">
        <v>157</v>
      </c>
      <c r="BF41" s="112" t="s">
        <v>157</v>
      </c>
      <c r="BG41" s="112" t="s">
        <v>118</v>
      </c>
      <c r="BH41" s="112" t="s">
        <v>517</v>
      </c>
      <c r="BI41" s="112" t="s">
        <v>119</v>
      </c>
      <c r="BJ41" s="109" t="s">
        <v>707</v>
      </c>
      <c r="BK41" s="113" t="s">
        <v>39</v>
      </c>
    </row>
    <row r="42" spans="1:63" ht="15.75">
      <c r="A42" s="339" t="s">
        <v>259</v>
      </c>
      <c r="B42" s="340" t="s">
        <v>100</v>
      </c>
      <c r="C42" s="61" t="s">
        <v>719</v>
      </c>
      <c r="D42" s="61" t="s">
        <v>719</v>
      </c>
      <c r="E42" s="61" t="s">
        <v>720</v>
      </c>
      <c r="F42" s="61" t="s">
        <v>720</v>
      </c>
      <c r="G42" s="61" t="s">
        <v>708</v>
      </c>
      <c r="H42" s="62" t="s">
        <v>493</v>
      </c>
      <c r="I42" s="61" t="s">
        <v>114</v>
      </c>
      <c r="J42" s="61" t="s">
        <v>115</v>
      </c>
      <c r="K42" s="61" t="s">
        <v>115</v>
      </c>
      <c r="L42" s="61" t="s">
        <v>116</v>
      </c>
      <c r="M42" s="78" t="s">
        <v>718</v>
      </c>
      <c r="N42" s="78" t="s">
        <v>718</v>
      </c>
      <c r="O42" s="79" t="s">
        <v>721</v>
      </c>
      <c r="P42" s="79" t="s">
        <v>154</v>
      </c>
      <c r="Q42" s="62" t="s">
        <v>722</v>
      </c>
      <c r="R42" s="61" t="s">
        <v>707</v>
      </c>
      <c r="S42" s="61" t="s">
        <v>707</v>
      </c>
      <c r="T42" s="61" t="s">
        <v>707</v>
      </c>
      <c r="U42" s="61" t="s">
        <v>707</v>
      </c>
      <c r="V42" s="61" t="s">
        <v>707</v>
      </c>
      <c r="W42" s="61" t="s">
        <v>707</v>
      </c>
      <c r="X42" s="61" t="s">
        <v>707</v>
      </c>
      <c r="Y42" s="61" t="s">
        <v>707</v>
      </c>
      <c r="Z42" s="79" t="s">
        <v>707</v>
      </c>
      <c r="AA42" s="80" t="s">
        <v>624</v>
      </c>
      <c r="AB42" s="80" t="s">
        <v>117</v>
      </c>
      <c r="AC42" s="80" t="s">
        <v>117</v>
      </c>
      <c r="AD42" s="64" t="s">
        <v>711</v>
      </c>
      <c r="AE42" s="80" t="s">
        <v>559</v>
      </c>
      <c r="AF42" s="64" t="s">
        <v>559</v>
      </c>
      <c r="AG42" s="64" t="s">
        <v>559</v>
      </c>
      <c r="AH42" s="61" t="s">
        <v>707</v>
      </c>
      <c r="AI42" s="61" t="s">
        <v>707</v>
      </c>
      <c r="AJ42" s="61" t="s">
        <v>707</v>
      </c>
      <c r="AK42" s="61" t="s">
        <v>707</v>
      </c>
      <c r="AL42" s="80" t="s">
        <v>114</v>
      </c>
      <c r="AM42" s="64" t="s">
        <v>493</v>
      </c>
      <c r="AN42" s="64" t="s">
        <v>493</v>
      </c>
      <c r="AO42" s="64" t="s">
        <v>493</v>
      </c>
      <c r="AP42" s="64" t="s">
        <v>578</v>
      </c>
      <c r="AQ42" s="64" t="s">
        <v>578</v>
      </c>
      <c r="AR42" s="64" t="s">
        <v>578</v>
      </c>
      <c r="AS42" s="64" t="s">
        <v>717</v>
      </c>
      <c r="AT42" s="61" t="s">
        <v>707</v>
      </c>
      <c r="AU42" s="64" t="s">
        <v>711</v>
      </c>
      <c r="AV42" s="82" t="s">
        <v>716</v>
      </c>
      <c r="AW42" s="64" t="s">
        <v>624</v>
      </c>
      <c r="AX42" s="64" t="s">
        <v>624</v>
      </c>
      <c r="AY42" s="64" t="s">
        <v>710</v>
      </c>
      <c r="AZ42" s="64" t="s">
        <v>710</v>
      </c>
      <c r="BA42" s="64" t="s">
        <v>710</v>
      </c>
      <c r="BB42" s="64" t="s">
        <v>710</v>
      </c>
      <c r="BC42" s="61" t="s">
        <v>707</v>
      </c>
      <c r="BD42" s="61" t="s">
        <v>707</v>
      </c>
      <c r="BE42" s="64" t="s">
        <v>709</v>
      </c>
      <c r="BF42" s="61" t="s">
        <v>707</v>
      </c>
      <c r="BG42" s="64" t="s">
        <v>118</v>
      </c>
      <c r="BH42" s="64" t="s">
        <v>517</v>
      </c>
      <c r="BI42" s="64" t="s">
        <v>119</v>
      </c>
      <c r="BJ42" s="61" t="s">
        <v>707</v>
      </c>
      <c r="BK42" s="81" t="s">
        <v>39</v>
      </c>
    </row>
    <row r="43" spans="1:63" ht="15.75">
      <c r="A43" s="330" t="s">
        <v>260</v>
      </c>
      <c r="B43" s="328" t="s">
        <v>101</v>
      </c>
      <c r="C43" s="61" t="s">
        <v>719</v>
      </c>
      <c r="D43" s="61" t="s">
        <v>719</v>
      </c>
      <c r="E43" s="61" t="s">
        <v>720</v>
      </c>
      <c r="F43" s="61" t="s">
        <v>720</v>
      </c>
      <c r="G43" s="61" t="s">
        <v>708</v>
      </c>
      <c r="H43" s="62" t="s">
        <v>493</v>
      </c>
      <c r="I43" s="61" t="s">
        <v>114</v>
      </c>
      <c r="J43" s="61" t="s">
        <v>115</v>
      </c>
      <c r="K43" s="61" t="s">
        <v>115</v>
      </c>
      <c r="L43" s="61" t="s">
        <v>116</v>
      </c>
      <c r="M43" s="78" t="s">
        <v>718</v>
      </c>
      <c r="N43" s="78" t="s">
        <v>718</v>
      </c>
      <c r="O43" s="79" t="s">
        <v>721</v>
      </c>
      <c r="P43" s="79" t="s">
        <v>154</v>
      </c>
      <c r="Q43" s="62" t="s">
        <v>722</v>
      </c>
      <c r="R43" s="61" t="s">
        <v>707</v>
      </c>
      <c r="S43" s="61" t="s">
        <v>707</v>
      </c>
      <c r="T43" s="61" t="s">
        <v>707</v>
      </c>
      <c r="U43" s="61" t="s">
        <v>707</v>
      </c>
      <c r="V43" s="61" t="s">
        <v>707</v>
      </c>
      <c r="W43" s="61" t="s">
        <v>707</v>
      </c>
      <c r="X43" s="61" t="s">
        <v>707</v>
      </c>
      <c r="Y43" s="61" t="s">
        <v>707</v>
      </c>
      <c r="Z43" s="79" t="s">
        <v>707</v>
      </c>
      <c r="AA43" s="80" t="s">
        <v>624</v>
      </c>
      <c r="AB43" s="80" t="s">
        <v>117</v>
      </c>
      <c r="AC43" s="80" t="s">
        <v>117</v>
      </c>
      <c r="AD43" s="64" t="s">
        <v>711</v>
      </c>
      <c r="AE43" s="80" t="s">
        <v>559</v>
      </c>
      <c r="AF43" s="64" t="s">
        <v>559</v>
      </c>
      <c r="AG43" s="64" t="s">
        <v>559</v>
      </c>
      <c r="AH43" s="61" t="s">
        <v>707</v>
      </c>
      <c r="AI43" s="61" t="s">
        <v>707</v>
      </c>
      <c r="AJ43" s="61" t="s">
        <v>707</v>
      </c>
      <c r="AK43" s="61" t="s">
        <v>707</v>
      </c>
      <c r="AL43" s="80" t="s">
        <v>114</v>
      </c>
      <c r="AM43" s="64" t="s">
        <v>493</v>
      </c>
      <c r="AN43" s="64" t="s">
        <v>493</v>
      </c>
      <c r="AO43" s="64" t="s">
        <v>493</v>
      </c>
      <c r="AP43" s="64" t="s">
        <v>578</v>
      </c>
      <c r="AQ43" s="64" t="s">
        <v>578</v>
      </c>
      <c r="AR43" s="64" t="s">
        <v>578</v>
      </c>
      <c r="AS43" s="64" t="s">
        <v>717</v>
      </c>
      <c r="AT43" s="61" t="s">
        <v>707</v>
      </c>
      <c r="AU43" s="64" t="s">
        <v>711</v>
      </c>
      <c r="AV43" s="82" t="s">
        <v>716</v>
      </c>
      <c r="AW43" s="64" t="s">
        <v>624</v>
      </c>
      <c r="AX43" s="64" t="s">
        <v>624</v>
      </c>
      <c r="AY43" s="64" t="s">
        <v>710</v>
      </c>
      <c r="AZ43" s="64" t="s">
        <v>710</v>
      </c>
      <c r="BA43" s="64" t="s">
        <v>710</v>
      </c>
      <c r="BB43" s="64" t="s">
        <v>710</v>
      </c>
      <c r="BC43" s="61" t="s">
        <v>707</v>
      </c>
      <c r="BD43" s="61" t="s">
        <v>707</v>
      </c>
      <c r="BE43" s="64" t="s">
        <v>709</v>
      </c>
      <c r="BF43" s="61" t="s">
        <v>707</v>
      </c>
      <c r="BG43" s="64" t="s">
        <v>118</v>
      </c>
      <c r="BH43" s="64" t="s">
        <v>517</v>
      </c>
      <c r="BI43" s="64" t="s">
        <v>119</v>
      </c>
      <c r="BJ43" s="61" t="s">
        <v>707</v>
      </c>
      <c r="BK43" s="81" t="s">
        <v>39</v>
      </c>
    </row>
    <row r="44" spans="1:63" ht="15.75">
      <c r="A44" s="330" t="s">
        <v>261</v>
      </c>
      <c r="B44" s="328" t="s">
        <v>102</v>
      </c>
      <c r="C44" s="61" t="s">
        <v>719</v>
      </c>
      <c r="D44" s="61" t="s">
        <v>719</v>
      </c>
      <c r="E44" s="61" t="s">
        <v>720</v>
      </c>
      <c r="F44" s="61" t="s">
        <v>720</v>
      </c>
      <c r="G44" s="61" t="s">
        <v>708</v>
      </c>
      <c r="H44" s="62" t="s">
        <v>493</v>
      </c>
      <c r="I44" s="61" t="s">
        <v>114</v>
      </c>
      <c r="J44" s="61" t="s">
        <v>115</v>
      </c>
      <c r="K44" s="61" t="s">
        <v>115</v>
      </c>
      <c r="L44" s="61" t="s">
        <v>116</v>
      </c>
      <c r="M44" s="78" t="s">
        <v>718</v>
      </c>
      <c r="N44" s="78" t="s">
        <v>718</v>
      </c>
      <c r="O44" s="79" t="s">
        <v>721</v>
      </c>
      <c r="P44" s="79" t="s">
        <v>154</v>
      </c>
      <c r="Q44" s="62" t="s">
        <v>722</v>
      </c>
      <c r="R44" s="61" t="s">
        <v>707</v>
      </c>
      <c r="S44" s="61" t="s">
        <v>707</v>
      </c>
      <c r="T44" s="61" t="s">
        <v>707</v>
      </c>
      <c r="U44" s="61" t="s">
        <v>707</v>
      </c>
      <c r="V44" s="61" t="s">
        <v>707</v>
      </c>
      <c r="W44" s="61" t="s">
        <v>707</v>
      </c>
      <c r="X44" s="61" t="s">
        <v>707</v>
      </c>
      <c r="Y44" s="61" t="s">
        <v>707</v>
      </c>
      <c r="Z44" s="79" t="s">
        <v>707</v>
      </c>
      <c r="AA44" s="80" t="s">
        <v>624</v>
      </c>
      <c r="AB44" s="80" t="s">
        <v>117</v>
      </c>
      <c r="AC44" s="80" t="s">
        <v>117</v>
      </c>
      <c r="AD44" s="64" t="s">
        <v>711</v>
      </c>
      <c r="AE44" s="80" t="s">
        <v>559</v>
      </c>
      <c r="AF44" s="64" t="s">
        <v>559</v>
      </c>
      <c r="AG44" s="64" t="s">
        <v>559</v>
      </c>
      <c r="AH44" s="61" t="s">
        <v>707</v>
      </c>
      <c r="AI44" s="61" t="s">
        <v>707</v>
      </c>
      <c r="AJ44" s="61" t="s">
        <v>707</v>
      </c>
      <c r="AK44" s="61" t="s">
        <v>707</v>
      </c>
      <c r="AL44" s="80" t="s">
        <v>114</v>
      </c>
      <c r="AM44" s="64" t="s">
        <v>493</v>
      </c>
      <c r="AN44" s="64" t="s">
        <v>493</v>
      </c>
      <c r="AO44" s="64" t="s">
        <v>493</v>
      </c>
      <c r="AP44" s="64" t="s">
        <v>578</v>
      </c>
      <c r="AQ44" s="64" t="s">
        <v>578</v>
      </c>
      <c r="AR44" s="64" t="s">
        <v>578</v>
      </c>
      <c r="AS44" s="64" t="s">
        <v>717</v>
      </c>
      <c r="AT44" s="61" t="s">
        <v>707</v>
      </c>
      <c r="AU44" s="64" t="s">
        <v>711</v>
      </c>
      <c r="AV44" s="82" t="s">
        <v>716</v>
      </c>
      <c r="AW44" s="64" t="s">
        <v>624</v>
      </c>
      <c r="AX44" s="64" t="s">
        <v>624</v>
      </c>
      <c r="AY44" s="64" t="s">
        <v>710</v>
      </c>
      <c r="AZ44" s="64" t="s">
        <v>710</v>
      </c>
      <c r="BA44" s="64" t="s">
        <v>710</v>
      </c>
      <c r="BB44" s="64" t="s">
        <v>710</v>
      </c>
      <c r="BC44" s="61" t="s">
        <v>707</v>
      </c>
      <c r="BD44" s="61" t="s">
        <v>707</v>
      </c>
      <c r="BE44" s="64" t="s">
        <v>709</v>
      </c>
      <c r="BF44" s="61" t="s">
        <v>707</v>
      </c>
      <c r="BG44" s="64" t="s">
        <v>118</v>
      </c>
      <c r="BH44" s="64" t="s">
        <v>517</v>
      </c>
      <c r="BI44" s="64" t="s">
        <v>119</v>
      </c>
      <c r="BJ44" s="61" t="s">
        <v>707</v>
      </c>
      <c r="BK44" s="81" t="s">
        <v>39</v>
      </c>
    </row>
    <row r="45" spans="1:63" ht="15.75">
      <c r="A45" s="331" t="s">
        <v>262</v>
      </c>
      <c r="B45" s="328" t="s">
        <v>103</v>
      </c>
      <c r="C45" s="61" t="s">
        <v>719</v>
      </c>
      <c r="D45" s="61" t="s">
        <v>719</v>
      </c>
      <c r="E45" s="61" t="s">
        <v>720</v>
      </c>
      <c r="F45" s="61" t="s">
        <v>720</v>
      </c>
      <c r="G45" s="61" t="s">
        <v>708</v>
      </c>
      <c r="H45" s="62" t="s">
        <v>493</v>
      </c>
      <c r="I45" s="61" t="s">
        <v>114</v>
      </c>
      <c r="J45" s="61" t="s">
        <v>115</v>
      </c>
      <c r="K45" s="61" t="s">
        <v>115</v>
      </c>
      <c r="L45" s="61" t="s">
        <v>116</v>
      </c>
      <c r="M45" s="78" t="s">
        <v>718</v>
      </c>
      <c r="N45" s="78" t="s">
        <v>718</v>
      </c>
      <c r="O45" s="79" t="s">
        <v>721</v>
      </c>
      <c r="P45" s="79" t="s">
        <v>154</v>
      </c>
      <c r="Q45" s="62" t="s">
        <v>722</v>
      </c>
      <c r="R45" s="61" t="s">
        <v>707</v>
      </c>
      <c r="S45" s="61" t="s">
        <v>707</v>
      </c>
      <c r="T45" s="61" t="s">
        <v>707</v>
      </c>
      <c r="U45" s="61" t="s">
        <v>707</v>
      </c>
      <c r="V45" s="61" t="s">
        <v>707</v>
      </c>
      <c r="W45" s="61" t="s">
        <v>707</v>
      </c>
      <c r="X45" s="61" t="s">
        <v>707</v>
      </c>
      <c r="Y45" s="61" t="s">
        <v>707</v>
      </c>
      <c r="Z45" s="79" t="s">
        <v>707</v>
      </c>
      <c r="AA45" s="80" t="s">
        <v>624</v>
      </c>
      <c r="AB45" s="80" t="s">
        <v>117</v>
      </c>
      <c r="AC45" s="80" t="s">
        <v>117</v>
      </c>
      <c r="AD45" s="64" t="s">
        <v>711</v>
      </c>
      <c r="AE45" s="80" t="s">
        <v>559</v>
      </c>
      <c r="AF45" s="64" t="s">
        <v>559</v>
      </c>
      <c r="AG45" s="64" t="s">
        <v>559</v>
      </c>
      <c r="AH45" s="61" t="s">
        <v>707</v>
      </c>
      <c r="AI45" s="61" t="s">
        <v>707</v>
      </c>
      <c r="AJ45" s="61" t="s">
        <v>707</v>
      </c>
      <c r="AK45" s="61" t="s">
        <v>707</v>
      </c>
      <c r="AL45" s="80" t="s">
        <v>114</v>
      </c>
      <c r="AM45" s="64" t="s">
        <v>493</v>
      </c>
      <c r="AN45" s="64" t="s">
        <v>493</v>
      </c>
      <c r="AO45" s="64" t="s">
        <v>493</v>
      </c>
      <c r="AP45" s="64" t="s">
        <v>578</v>
      </c>
      <c r="AQ45" s="64" t="s">
        <v>578</v>
      </c>
      <c r="AR45" s="64" t="s">
        <v>578</v>
      </c>
      <c r="AS45" s="64" t="s">
        <v>717</v>
      </c>
      <c r="AT45" s="61" t="s">
        <v>707</v>
      </c>
      <c r="AU45" s="64" t="s">
        <v>711</v>
      </c>
      <c r="AV45" s="82" t="s">
        <v>716</v>
      </c>
      <c r="AW45" s="64" t="s">
        <v>624</v>
      </c>
      <c r="AX45" s="64" t="s">
        <v>624</v>
      </c>
      <c r="AY45" s="64" t="s">
        <v>710</v>
      </c>
      <c r="AZ45" s="64" t="s">
        <v>710</v>
      </c>
      <c r="BA45" s="64" t="s">
        <v>710</v>
      </c>
      <c r="BB45" s="64" t="s">
        <v>710</v>
      </c>
      <c r="BC45" s="61" t="s">
        <v>707</v>
      </c>
      <c r="BD45" s="61" t="s">
        <v>707</v>
      </c>
      <c r="BE45" s="64" t="s">
        <v>709</v>
      </c>
      <c r="BF45" s="61" t="s">
        <v>707</v>
      </c>
      <c r="BG45" s="64" t="s">
        <v>118</v>
      </c>
      <c r="BH45" s="64" t="s">
        <v>517</v>
      </c>
      <c r="BI45" s="64" t="s">
        <v>119</v>
      </c>
      <c r="BJ45" s="61" t="s">
        <v>707</v>
      </c>
      <c r="BK45" s="81" t="s">
        <v>39</v>
      </c>
    </row>
    <row r="46" spans="1:63" ht="15.75">
      <c r="A46" s="331" t="s">
        <v>263</v>
      </c>
      <c r="B46" s="328" t="s">
        <v>107</v>
      </c>
      <c r="C46" s="61" t="s">
        <v>719</v>
      </c>
      <c r="D46" s="61" t="s">
        <v>719</v>
      </c>
      <c r="E46" s="61" t="s">
        <v>720</v>
      </c>
      <c r="F46" s="61" t="s">
        <v>720</v>
      </c>
      <c r="G46" s="61" t="s">
        <v>708</v>
      </c>
      <c r="H46" s="62" t="s">
        <v>493</v>
      </c>
      <c r="I46" s="61" t="s">
        <v>114</v>
      </c>
      <c r="J46" s="61" t="s">
        <v>115</v>
      </c>
      <c r="K46" s="61" t="s">
        <v>115</v>
      </c>
      <c r="L46" s="61" t="s">
        <v>116</v>
      </c>
      <c r="M46" s="78" t="s">
        <v>718</v>
      </c>
      <c r="N46" s="78" t="s">
        <v>718</v>
      </c>
      <c r="O46" s="79" t="s">
        <v>721</v>
      </c>
      <c r="P46" s="79" t="s">
        <v>154</v>
      </c>
      <c r="Q46" s="62" t="s">
        <v>722</v>
      </c>
      <c r="R46" s="61" t="s">
        <v>707</v>
      </c>
      <c r="S46" s="61" t="s">
        <v>707</v>
      </c>
      <c r="T46" s="61" t="s">
        <v>707</v>
      </c>
      <c r="U46" s="61" t="s">
        <v>707</v>
      </c>
      <c r="V46" s="61" t="s">
        <v>707</v>
      </c>
      <c r="W46" s="61" t="s">
        <v>707</v>
      </c>
      <c r="X46" s="61" t="s">
        <v>707</v>
      </c>
      <c r="Y46" s="61" t="s">
        <v>707</v>
      </c>
      <c r="Z46" s="79" t="s">
        <v>707</v>
      </c>
      <c r="AA46" s="80" t="s">
        <v>624</v>
      </c>
      <c r="AB46" s="80" t="s">
        <v>117</v>
      </c>
      <c r="AC46" s="80" t="s">
        <v>117</v>
      </c>
      <c r="AD46" s="64" t="s">
        <v>711</v>
      </c>
      <c r="AE46" s="80" t="s">
        <v>559</v>
      </c>
      <c r="AF46" s="64" t="s">
        <v>559</v>
      </c>
      <c r="AG46" s="64" t="s">
        <v>559</v>
      </c>
      <c r="AH46" s="61" t="s">
        <v>707</v>
      </c>
      <c r="AI46" s="61" t="s">
        <v>707</v>
      </c>
      <c r="AJ46" s="61" t="s">
        <v>707</v>
      </c>
      <c r="AK46" s="61" t="s">
        <v>707</v>
      </c>
      <c r="AL46" s="80" t="s">
        <v>114</v>
      </c>
      <c r="AM46" s="64" t="s">
        <v>493</v>
      </c>
      <c r="AN46" s="64" t="s">
        <v>493</v>
      </c>
      <c r="AO46" s="64" t="s">
        <v>493</v>
      </c>
      <c r="AP46" s="64" t="s">
        <v>578</v>
      </c>
      <c r="AQ46" s="64" t="s">
        <v>578</v>
      </c>
      <c r="AR46" s="64" t="s">
        <v>578</v>
      </c>
      <c r="AS46" s="64" t="s">
        <v>717</v>
      </c>
      <c r="AT46" s="61" t="s">
        <v>707</v>
      </c>
      <c r="AU46" s="64" t="s">
        <v>711</v>
      </c>
      <c r="AV46" s="82" t="s">
        <v>716</v>
      </c>
      <c r="AW46" s="64" t="s">
        <v>624</v>
      </c>
      <c r="AX46" s="64" t="s">
        <v>624</v>
      </c>
      <c r="AY46" s="64" t="s">
        <v>710</v>
      </c>
      <c r="AZ46" s="64" t="s">
        <v>710</v>
      </c>
      <c r="BA46" s="64" t="s">
        <v>710</v>
      </c>
      <c r="BB46" s="64" t="s">
        <v>710</v>
      </c>
      <c r="BC46" s="61" t="s">
        <v>707</v>
      </c>
      <c r="BD46" s="61" t="s">
        <v>707</v>
      </c>
      <c r="BE46" s="64" t="s">
        <v>709</v>
      </c>
      <c r="BF46" s="61" t="s">
        <v>707</v>
      </c>
      <c r="BG46" s="64" t="s">
        <v>118</v>
      </c>
      <c r="BH46" s="64" t="s">
        <v>517</v>
      </c>
      <c r="BI46" s="64" t="s">
        <v>119</v>
      </c>
      <c r="BJ46" s="61" t="s">
        <v>707</v>
      </c>
      <c r="BK46" s="81" t="s">
        <v>39</v>
      </c>
    </row>
    <row r="47" spans="1:63" ht="15.75">
      <c r="A47" s="331" t="s">
        <v>264</v>
      </c>
      <c r="B47" s="328" t="s">
        <v>113</v>
      </c>
      <c r="C47" s="61" t="s">
        <v>719</v>
      </c>
      <c r="D47" s="61" t="s">
        <v>719</v>
      </c>
      <c r="E47" s="61" t="s">
        <v>720</v>
      </c>
      <c r="F47" s="61" t="s">
        <v>720</v>
      </c>
      <c r="G47" s="61" t="s">
        <v>708</v>
      </c>
      <c r="H47" s="62" t="s">
        <v>493</v>
      </c>
      <c r="I47" s="61" t="s">
        <v>114</v>
      </c>
      <c r="J47" s="61" t="s">
        <v>115</v>
      </c>
      <c r="K47" s="61" t="s">
        <v>115</v>
      </c>
      <c r="L47" s="61" t="s">
        <v>116</v>
      </c>
      <c r="M47" s="78" t="s">
        <v>718</v>
      </c>
      <c r="N47" s="78" t="s">
        <v>718</v>
      </c>
      <c r="O47" s="79" t="s">
        <v>721</v>
      </c>
      <c r="P47" s="79" t="s">
        <v>154</v>
      </c>
      <c r="Q47" s="62" t="s">
        <v>722</v>
      </c>
      <c r="R47" s="61" t="s">
        <v>707</v>
      </c>
      <c r="S47" s="61" t="s">
        <v>707</v>
      </c>
      <c r="T47" s="61" t="s">
        <v>707</v>
      </c>
      <c r="U47" s="61" t="s">
        <v>707</v>
      </c>
      <c r="V47" s="61" t="s">
        <v>707</v>
      </c>
      <c r="W47" s="61" t="s">
        <v>707</v>
      </c>
      <c r="X47" s="61" t="s">
        <v>707</v>
      </c>
      <c r="Y47" s="61" t="s">
        <v>707</v>
      </c>
      <c r="Z47" s="79" t="s">
        <v>707</v>
      </c>
      <c r="AA47" s="80" t="s">
        <v>624</v>
      </c>
      <c r="AB47" s="80" t="s">
        <v>117</v>
      </c>
      <c r="AC47" s="80" t="s">
        <v>117</v>
      </c>
      <c r="AD47" s="64" t="s">
        <v>711</v>
      </c>
      <c r="AE47" s="80" t="s">
        <v>559</v>
      </c>
      <c r="AF47" s="64" t="s">
        <v>559</v>
      </c>
      <c r="AG47" s="64" t="s">
        <v>559</v>
      </c>
      <c r="AH47" s="61" t="s">
        <v>707</v>
      </c>
      <c r="AI47" s="61" t="s">
        <v>707</v>
      </c>
      <c r="AJ47" s="61" t="s">
        <v>707</v>
      </c>
      <c r="AK47" s="61" t="s">
        <v>707</v>
      </c>
      <c r="AL47" s="80" t="s">
        <v>114</v>
      </c>
      <c r="AM47" s="64" t="s">
        <v>493</v>
      </c>
      <c r="AN47" s="64" t="s">
        <v>493</v>
      </c>
      <c r="AO47" s="64" t="s">
        <v>493</v>
      </c>
      <c r="AP47" s="64" t="s">
        <v>578</v>
      </c>
      <c r="AQ47" s="64" t="s">
        <v>578</v>
      </c>
      <c r="AR47" s="64" t="s">
        <v>578</v>
      </c>
      <c r="AS47" s="64" t="s">
        <v>717</v>
      </c>
      <c r="AT47" s="61" t="s">
        <v>707</v>
      </c>
      <c r="AU47" s="64" t="s">
        <v>711</v>
      </c>
      <c r="AV47" s="82" t="s">
        <v>716</v>
      </c>
      <c r="AW47" s="64" t="s">
        <v>624</v>
      </c>
      <c r="AX47" s="64" t="s">
        <v>624</v>
      </c>
      <c r="AY47" s="64" t="s">
        <v>710</v>
      </c>
      <c r="AZ47" s="64" t="s">
        <v>710</v>
      </c>
      <c r="BA47" s="64" t="s">
        <v>710</v>
      </c>
      <c r="BB47" s="64" t="s">
        <v>710</v>
      </c>
      <c r="BC47" s="61" t="s">
        <v>707</v>
      </c>
      <c r="BD47" s="61" t="s">
        <v>707</v>
      </c>
      <c r="BE47" s="64" t="s">
        <v>709</v>
      </c>
      <c r="BF47" s="61" t="s">
        <v>707</v>
      </c>
      <c r="BG47" s="64" t="s">
        <v>118</v>
      </c>
      <c r="BH47" s="64" t="s">
        <v>517</v>
      </c>
      <c r="BI47" s="64" t="s">
        <v>119</v>
      </c>
      <c r="BJ47" s="61" t="s">
        <v>707</v>
      </c>
      <c r="BK47" s="81" t="s">
        <v>39</v>
      </c>
    </row>
    <row r="48" spans="1:63" ht="15.75">
      <c r="A48" s="331" t="s">
        <v>265</v>
      </c>
      <c r="B48" s="328" t="s">
        <v>105</v>
      </c>
      <c r="C48" s="61" t="s">
        <v>719</v>
      </c>
      <c r="D48" s="61" t="s">
        <v>719</v>
      </c>
      <c r="E48" s="61" t="s">
        <v>720</v>
      </c>
      <c r="F48" s="61" t="s">
        <v>720</v>
      </c>
      <c r="G48" s="61" t="s">
        <v>708</v>
      </c>
      <c r="H48" s="62" t="s">
        <v>493</v>
      </c>
      <c r="I48" s="61" t="s">
        <v>114</v>
      </c>
      <c r="J48" s="61" t="s">
        <v>115</v>
      </c>
      <c r="K48" s="61" t="s">
        <v>115</v>
      </c>
      <c r="L48" s="61" t="s">
        <v>116</v>
      </c>
      <c r="M48" s="78" t="s">
        <v>718</v>
      </c>
      <c r="N48" s="78" t="s">
        <v>718</v>
      </c>
      <c r="O48" s="79" t="s">
        <v>721</v>
      </c>
      <c r="P48" s="79" t="s">
        <v>154</v>
      </c>
      <c r="Q48" s="62" t="s">
        <v>722</v>
      </c>
      <c r="R48" s="61" t="s">
        <v>707</v>
      </c>
      <c r="S48" s="61" t="s">
        <v>707</v>
      </c>
      <c r="T48" s="61" t="s">
        <v>707</v>
      </c>
      <c r="U48" s="61" t="s">
        <v>707</v>
      </c>
      <c r="V48" s="61" t="s">
        <v>707</v>
      </c>
      <c r="W48" s="61" t="s">
        <v>707</v>
      </c>
      <c r="X48" s="61" t="s">
        <v>707</v>
      </c>
      <c r="Y48" s="61" t="s">
        <v>707</v>
      </c>
      <c r="Z48" s="79" t="s">
        <v>707</v>
      </c>
      <c r="AA48" s="80" t="s">
        <v>624</v>
      </c>
      <c r="AB48" s="80" t="s">
        <v>117</v>
      </c>
      <c r="AC48" s="80" t="s">
        <v>117</v>
      </c>
      <c r="AD48" s="64" t="s">
        <v>711</v>
      </c>
      <c r="AE48" s="80" t="s">
        <v>559</v>
      </c>
      <c r="AF48" s="64" t="s">
        <v>559</v>
      </c>
      <c r="AG48" s="64" t="s">
        <v>559</v>
      </c>
      <c r="AH48" s="61" t="s">
        <v>707</v>
      </c>
      <c r="AI48" s="61" t="s">
        <v>707</v>
      </c>
      <c r="AJ48" s="61" t="s">
        <v>707</v>
      </c>
      <c r="AK48" s="61" t="s">
        <v>707</v>
      </c>
      <c r="AL48" s="80" t="s">
        <v>114</v>
      </c>
      <c r="AM48" s="64" t="s">
        <v>493</v>
      </c>
      <c r="AN48" s="64" t="s">
        <v>493</v>
      </c>
      <c r="AO48" s="64" t="s">
        <v>493</v>
      </c>
      <c r="AP48" s="64" t="s">
        <v>578</v>
      </c>
      <c r="AQ48" s="64" t="s">
        <v>578</v>
      </c>
      <c r="AR48" s="64" t="s">
        <v>578</v>
      </c>
      <c r="AS48" s="64" t="s">
        <v>717</v>
      </c>
      <c r="AT48" s="61" t="s">
        <v>707</v>
      </c>
      <c r="AU48" s="64" t="s">
        <v>711</v>
      </c>
      <c r="AV48" s="82" t="s">
        <v>716</v>
      </c>
      <c r="AW48" s="64" t="s">
        <v>624</v>
      </c>
      <c r="AX48" s="64" t="s">
        <v>624</v>
      </c>
      <c r="AY48" s="64" t="s">
        <v>710</v>
      </c>
      <c r="AZ48" s="64" t="s">
        <v>710</v>
      </c>
      <c r="BA48" s="64" t="s">
        <v>710</v>
      </c>
      <c r="BB48" s="64" t="s">
        <v>710</v>
      </c>
      <c r="BC48" s="61" t="s">
        <v>707</v>
      </c>
      <c r="BD48" s="61" t="s">
        <v>707</v>
      </c>
      <c r="BE48" s="64" t="s">
        <v>709</v>
      </c>
      <c r="BF48" s="61" t="s">
        <v>707</v>
      </c>
      <c r="BG48" s="64" t="s">
        <v>118</v>
      </c>
      <c r="BH48" s="64" t="s">
        <v>517</v>
      </c>
      <c r="BI48" s="64" t="s">
        <v>119</v>
      </c>
      <c r="BJ48" s="61" t="s">
        <v>707</v>
      </c>
      <c r="BK48" s="81" t="s">
        <v>39</v>
      </c>
    </row>
    <row r="49" spans="1:63" ht="15.75">
      <c r="A49" s="331" t="s">
        <v>266</v>
      </c>
      <c r="B49" s="328" t="s">
        <v>106</v>
      </c>
      <c r="C49" s="61" t="s">
        <v>719</v>
      </c>
      <c r="D49" s="61" t="s">
        <v>719</v>
      </c>
      <c r="E49" s="61" t="s">
        <v>720</v>
      </c>
      <c r="F49" s="61" t="s">
        <v>720</v>
      </c>
      <c r="G49" s="61" t="s">
        <v>708</v>
      </c>
      <c r="H49" s="62" t="s">
        <v>493</v>
      </c>
      <c r="I49" s="61" t="s">
        <v>114</v>
      </c>
      <c r="J49" s="61" t="s">
        <v>115</v>
      </c>
      <c r="K49" s="61" t="s">
        <v>115</v>
      </c>
      <c r="L49" s="61" t="s">
        <v>116</v>
      </c>
      <c r="M49" s="78" t="s">
        <v>718</v>
      </c>
      <c r="N49" s="78" t="s">
        <v>718</v>
      </c>
      <c r="O49" s="79" t="s">
        <v>721</v>
      </c>
      <c r="P49" s="79" t="s">
        <v>154</v>
      </c>
      <c r="Q49" s="62" t="s">
        <v>722</v>
      </c>
      <c r="R49" s="61" t="s">
        <v>707</v>
      </c>
      <c r="S49" s="61" t="s">
        <v>707</v>
      </c>
      <c r="T49" s="61" t="s">
        <v>707</v>
      </c>
      <c r="U49" s="61" t="s">
        <v>707</v>
      </c>
      <c r="V49" s="61" t="s">
        <v>707</v>
      </c>
      <c r="W49" s="61" t="s">
        <v>707</v>
      </c>
      <c r="X49" s="61" t="s">
        <v>707</v>
      </c>
      <c r="Y49" s="61" t="s">
        <v>707</v>
      </c>
      <c r="Z49" s="79" t="s">
        <v>707</v>
      </c>
      <c r="AA49" s="80" t="s">
        <v>624</v>
      </c>
      <c r="AB49" s="80" t="s">
        <v>117</v>
      </c>
      <c r="AC49" s="80" t="s">
        <v>117</v>
      </c>
      <c r="AD49" s="64" t="s">
        <v>711</v>
      </c>
      <c r="AE49" s="80" t="s">
        <v>559</v>
      </c>
      <c r="AF49" s="64" t="s">
        <v>559</v>
      </c>
      <c r="AG49" s="64" t="s">
        <v>559</v>
      </c>
      <c r="AH49" s="61" t="s">
        <v>707</v>
      </c>
      <c r="AI49" s="61" t="s">
        <v>707</v>
      </c>
      <c r="AJ49" s="61" t="s">
        <v>707</v>
      </c>
      <c r="AK49" s="61" t="s">
        <v>707</v>
      </c>
      <c r="AL49" s="80" t="s">
        <v>114</v>
      </c>
      <c r="AM49" s="64" t="s">
        <v>493</v>
      </c>
      <c r="AN49" s="64" t="s">
        <v>493</v>
      </c>
      <c r="AO49" s="64" t="s">
        <v>493</v>
      </c>
      <c r="AP49" s="64" t="s">
        <v>578</v>
      </c>
      <c r="AQ49" s="64" t="s">
        <v>578</v>
      </c>
      <c r="AR49" s="64" t="s">
        <v>578</v>
      </c>
      <c r="AS49" s="64" t="s">
        <v>717</v>
      </c>
      <c r="AT49" s="61" t="s">
        <v>707</v>
      </c>
      <c r="AU49" s="64" t="s">
        <v>711</v>
      </c>
      <c r="AV49" s="82" t="s">
        <v>716</v>
      </c>
      <c r="AW49" s="64" t="s">
        <v>624</v>
      </c>
      <c r="AX49" s="64" t="s">
        <v>624</v>
      </c>
      <c r="AY49" s="64" t="s">
        <v>710</v>
      </c>
      <c r="AZ49" s="64" t="s">
        <v>710</v>
      </c>
      <c r="BA49" s="64" t="s">
        <v>710</v>
      </c>
      <c r="BB49" s="64" t="s">
        <v>710</v>
      </c>
      <c r="BC49" s="61" t="s">
        <v>707</v>
      </c>
      <c r="BD49" s="61" t="s">
        <v>707</v>
      </c>
      <c r="BE49" s="64" t="s">
        <v>709</v>
      </c>
      <c r="BF49" s="61" t="s">
        <v>707</v>
      </c>
      <c r="BG49" s="64" t="s">
        <v>118</v>
      </c>
      <c r="BH49" s="64" t="s">
        <v>517</v>
      </c>
      <c r="BI49" s="64" t="s">
        <v>119</v>
      </c>
      <c r="BJ49" s="61" t="s">
        <v>707</v>
      </c>
      <c r="BK49" s="81" t="s">
        <v>39</v>
      </c>
    </row>
    <row r="50" spans="1:63" ht="15.75">
      <c r="A50" s="331" t="s">
        <v>267</v>
      </c>
      <c r="B50" s="328" t="s">
        <v>104</v>
      </c>
      <c r="C50" s="61" t="s">
        <v>719</v>
      </c>
      <c r="D50" s="61" t="s">
        <v>719</v>
      </c>
      <c r="E50" s="61" t="s">
        <v>720</v>
      </c>
      <c r="F50" s="61" t="s">
        <v>720</v>
      </c>
      <c r="G50" s="61" t="s">
        <v>708</v>
      </c>
      <c r="H50" s="62" t="s">
        <v>493</v>
      </c>
      <c r="I50" s="61" t="s">
        <v>114</v>
      </c>
      <c r="J50" s="61" t="s">
        <v>115</v>
      </c>
      <c r="K50" s="61" t="s">
        <v>115</v>
      </c>
      <c r="L50" s="61" t="s">
        <v>116</v>
      </c>
      <c r="M50" s="78" t="s">
        <v>718</v>
      </c>
      <c r="N50" s="78" t="s">
        <v>718</v>
      </c>
      <c r="O50" s="79" t="s">
        <v>721</v>
      </c>
      <c r="P50" s="79" t="s">
        <v>154</v>
      </c>
      <c r="Q50" s="62" t="s">
        <v>722</v>
      </c>
      <c r="R50" s="61" t="s">
        <v>707</v>
      </c>
      <c r="S50" s="61" t="s">
        <v>707</v>
      </c>
      <c r="T50" s="61" t="s">
        <v>707</v>
      </c>
      <c r="U50" s="61" t="s">
        <v>707</v>
      </c>
      <c r="V50" s="61" t="s">
        <v>707</v>
      </c>
      <c r="W50" s="61" t="s">
        <v>707</v>
      </c>
      <c r="X50" s="61" t="s">
        <v>707</v>
      </c>
      <c r="Y50" s="61" t="s">
        <v>707</v>
      </c>
      <c r="Z50" s="79" t="s">
        <v>707</v>
      </c>
      <c r="AA50" s="80" t="s">
        <v>624</v>
      </c>
      <c r="AB50" s="80" t="s">
        <v>117</v>
      </c>
      <c r="AC50" s="80" t="s">
        <v>117</v>
      </c>
      <c r="AD50" s="64" t="s">
        <v>711</v>
      </c>
      <c r="AE50" s="80" t="s">
        <v>559</v>
      </c>
      <c r="AF50" s="64" t="s">
        <v>559</v>
      </c>
      <c r="AG50" s="64" t="s">
        <v>559</v>
      </c>
      <c r="AH50" s="61" t="s">
        <v>707</v>
      </c>
      <c r="AI50" s="61" t="s">
        <v>707</v>
      </c>
      <c r="AJ50" s="61" t="s">
        <v>707</v>
      </c>
      <c r="AK50" s="61" t="s">
        <v>707</v>
      </c>
      <c r="AL50" s="80" t="s">
        <v>114</v>
      </c>
      <c r="AM50" s="64" t="s">
        <v>493</v>
      </c>
      <c r="AN50" s="64" t="s">
        <v>493</v>
      </c>
      <c r="AO50" s="64" t="s">
        <v>493</v>
      </c>
      <c r="AP50" s="64" t="s">
        <v>578</v>
      </c>
      <c r="AQ50" s="64" t="s">
        <v>578</v>
      </c>
      <c r="AR50" s="64" t="s">
        <v>578</v>
      </c>
      <c r="AS50" s="64" t="s">
        <v>717</v>
      </c>
      <c r="AT50" s="61" t="s">
        <v>707</v>
      </c>
      <c r="AU50" s="64" t="s">
        <v>711</v>
      </c>
      <c r="AV50" s="82" t="s">
        <v>716</v>
      </c>
      <c r="AW50" s="64" t="s">
        <v>624</v>
      </c>
      <c r="AX50" s="64" t="s">
        <v>624</v>
      </c>
      <c r="AY50" s="64" t="s">
        <v>710</v>
      </c>
      <c r="AZ50" s="64" t="s">
        <v>710</v>
      </c>
      <c r="BA50" s="64" t="s">
        <v>710</v>
      </c>
      <c r="BB50" s="64" t="s">
        <v>710</v>
      </c>
      <c r="BC50" s="61" t="s">
        <v>707</v>
      </c>
      <c r="BD50" s="61" t="s">
        <v>707</v>
      </c>
      <c r="BE50" s="64" t="s">
        <v>709</v>
      </c>
      <c r="BF50" s="61" t="s">
        <v>707</v>
      </c>
      <c r="BG50" s="64" t="s">
        <v>118</v>
      </c>
      <c r="BH50" s="64" t="s">
        <v>517</v>
      </c>
      <c r="BI50" s="64" t="s">
        <v>119</v>
      </c>
      <c r="BJ50" s="61" t="s">
        <v>707</v>
      </c>
      <c r="BK50" s="81" t="s">
        <v>39</v>
      </c>
    </row>
    <row r="51" spans="1:63" ht="15.75">
      <c r="A51" s="331" t="s">
        <v>268</v>
      </c>
      <c r="B51" s="328" t="s">
        <v>108</v>
      </c>
      <c r="C51" s="61" t="s">
        <v>719</v>
      </c>
      <c r="D51" s="61" t="s">
        <v>719</v>
      </c>
      <c r="E51" s="61" t="s">
        <v>720</v>
      </c>
      <c r="F51" s="61" t="s">
        <v>720</v>
      </c>
      <c r="G51" s="61" t="s">
        <v>708</v>
      </c>
      <c r="H51" s="62" t="s">
        <v>493</v>
      </c>
      <c r="I51" s="61" t="s">
        <v>114</v>
      </c>
      <c r="J51" s="61" t="s">
        <v>115</v>
      </c>
      <c r="K51" s="61" t="s">
        <v>115</v>
      </c>
      <c r="L51" s="61" t="s">
        <v>116</v>
      </c>
      <c r="M51" s="78" t="s">
        <v>718</v>
      </c>
      <c r="N51" s="78" t="s">
        <v>718</v>
      </c>
      <c r="O51" s="79" t="s">
        <v>721</v>
      </c>
      <c r="P51" s="79" t="s">
        <v>154</v>
      </c>
      <c r="Q51" s="62" t="s">
        <v>722</v>
      </c>
      <c r="R51" s="61" t="s">
        <v>707</v>
      </c>
      <c r="S51" s="61" t="s">
        <v>707</v>
      </c>
      <c r="T51" s="61" t="s">
        <v>707</v>
      </c>
      <c r="U51" s="61" t="s">
        <v>707</v>
      </c>
      <c r="V51" s="61" t="s">
        <v>707</v>
      </c>
      <c r="W51" s="61" t="s">
        <v>707</v>
      </c>
      <c r="X51" s="61" t="s">
        <v>707</v>
      </c>
      <c r="Y51" s="61" t="s">
        <v>707</v>
      </c>
      <c r="Z51" s="79" t="s">
        <v>707</v>
      </c>
      <c r="AA51" s="80" t="s">
        <v>624</v>
      </c>
      <c r="AB51" s="80" t="s">
        <v>117</v>
      </c>
      <c r="AC51" s="80" t="s">
        <v>117</v>
      </c>
      <c r="AD51" s="64" t="s">
        <v>711</v>
      </c>
      <c r="AE51" s="80" t="s">
        <v>559</v>
      </c>
      <c r="AF51" s="64" t="s">
        <v>559</v>
      </c>
      <c r="AG51" s="64" t="s">
        <v>559</v>
      </c>
      <c r="AH51" s="61" t="s">
        <v>707</v>
      </c>
      <c r="AI51" s="61" t="s">
        <v>707</v>
      </c>
      <c r="AJ51" s="61" t="s">
        <v>707</v>
      </c>
      <c r="AK51" s="61" t="s">
        <v>707</v>
      </c>
      <c r="AL51" s="80" t="s">
        <v>114</v>
      </c>
      <c r="AM51" s="64" t="s">
        <v>493</v>
      </c>
      <c r="AN51" s="64" t="s">
        <v>493</v>
      </c>
      <c r="AO51" s="64" t="s">
        <v>493</v>
      </c>
      <c r="AP51" s="64" t="s">
        <v>578</v>
      </c>
      <c r="AQ51" s="64" t="s">
        <v>578</v>
      </c>
      <c r="AR51" s="64" t="s">
        <v>578</v>
      </c>
      <c r="AS51" s="64" t="s">
        <v>717</v>
      </c>
      <c r="AT51" s="61" t="s">
        <v>707</v>
      </c>
      <c r="AU51" s="64" t="s">
        <v>711</v>
      </c>
      <c r="AV51" s="82" t="s">
        <v>716</v>
      </c>
      <c r="AW51" s="64" t="s">
        <v>624</v>
      </c>
      <c r="AX51" s="64" t="s">
        <v>624</v>
      </c>
      <c r="AY51" s="64" t="s">
        <v>710</v>
      </c>
      <c r="AZ51" s="64" t="s">
        <v>710</v>
      </c>
      <c r="BA51" s="64" t="s">
        <v>710</v>
      </c>
      <c r="BB51" s="64" t="s">
        <v>710</v>
      </c>
      <c r="BC51" s="61" t="s">
        <v>707</v>
      </c>
      <c r="BD51" s="61" t="s">
        <v>707</v>
      </c>
      <c r="BE51" s="64" t="s">
        <v>709</v>
      </c>
      <c r="BF51" s="61" t="s">
        <v>707</v>
      </c>
      <c r="BG51" s="64" t="s">
        <v>118</v>
      </c>
      <c r="BH51" s="64" t="s">
        <v>517</v>
      </c>
      <c r="BI51" s="64" t="s">
        <v>119</v>
      </c>
      <c r="BJ51" s="61" t="s">
        <v>707</v>
      </c>
      <c r="BK51" s="81" t="s">
        <v>39</v>
      </c>
    </row>
    <row r="52" spans="1:63" ht="15.75">
      <c r="A52" s="331" t="s">
        <v>269</v>
      </c>
      <c r="B52" s="328" t="s">
        <v>110</v>
      </c>
      <c r="C52" s="61" t="s">
        <v>719</v>
      </c>
      <c r="D52" s="61" t="s">
        <v>719</v>
      </c>
      <c r="E52" s="61" t="s">
        <v>720</v>
      </c>
      <c r="F52" s="61" t="s">
        <v>720</v>
      </c>
      <c r="G52" s="61" t="s">
        <v>708</v>
      </c>
      <c r="H52" s="62" t="s">
        <v>493</v>
      </c>
      <c r="I52" s="61" t="s">
        <v>114</v>
      </c>
      <c r="J52" s="61" t="s">
        <v>115</v>
      </c>
      <c r="K52" s="61" t="s">
        <v>115</v>
      </c>
      <c r="L52" s="61" t="s">
        <v>116</v>
      </c>
      <c r="M52" s="78" t="s">
        <v>718</v>
      </c>
      <c r="N52" s="78" t="s">
        <v>718</v>
      </c>
      <c r="O52" s="79" t="s">
        <v>721</v>
      </c>
      <c r="P52" s="79" t="s">
        <v>154</v>
      </c>
      <c r="Q52" s="62" t="s">
        <v>722</v>
      </c>
      <c r="R52" s="61" t="s">
        <v>707</v>
      </c>
      <c r="S52" s="61" t="s">
        <v>707</v>
      </c>
      <c r="T52" s="61" t="s">
        <v>707</v>
      </c>
      <c r="U52" s="61" t="s">
        <v>707</v>
      </c>
      <c r="V52" s="61" t="s">
        <v>707</v>
      </c>
      <c r="W52" s="61" t="s">
        <v>707</v>
      </c>
      <c r="X52" s="61" t="s">
        <v>707</v>
      </c>
      <c r="Y52" s="61" t="s">
        <v>707</v>
      </c>
      <c r="Z52" s="79" t="s">
        <v>707</v>
      </c>
      <c r="AA52" s="80" t="s">
        <v>624</v>
      </c>
      <c r="AB52" s="80" t="s">
        <v>117</v>
      </c>
      <c r="AC52" s="80" t="s">
        <v>117</v>
      </c>
      <c r="AD52" s="64" t="s">
        <v>711</v>
      </c>
      <c r="AE52" s="80" t="s">
        <v>559</v>
      </c>
      <c r="AF52" s="64" t="s">
        <v>559</v>
      </c>
      <c r="AG52" s="64" t="s">
        <v>559</v>
      </c>
      <c r="AH52" s="61" t="s">
        <v>707</v>
      </c>
      <c r="AI52" s="61" t="s">
        <v>707</v>
      </c>
      <c r="AJ52" s="61" t="s">
        <v>707</v>
      </c>
      <c r="AK52" s="61" t="s">
        <v>707</v>
      </c>
      <c r="AL52" s="80" t="s">
        <v>114</v>
      </c>
      <c r="AM52" s="64" t="s">
        <v>493</v>
      </c>
      <c r="AN52" s="64" t="s">
        <v>493</v>
      </c>
      <c r="AO52" s="64" t="s">
        <v>493</v>
      </c>
      <c r="AP52" s="64" t="s">
        <v>578</v>
      </c>
      <c r="AQ52" s="64" t="s">
        <v>578</v>
      </c>
      <c r="AR52" s="64" t="s">
        <v>578</v>
      </c>
      <c r="AS52" s="64" t="s">
        <v>717</v>
      </c>
      <c r="AT52" s="61" t="s">
        <v>707</v>
      </c>
      <c r="AU52" s="64" t="s">
        <v>711</v>
      </c>
      <c r="AV52" s="82" t="s">
        <v>716</v>
      </c>
      <c r="AW52" s="64" t="s">
        <v>624</v>
      </c>
      <c r="AX52" s="64" t="s">
        <v>624</v>
      </c>
      <c r="AY52" s="64" t="s">
        <v>710</v>
      </c>
      <c r="AZ52" s="64" t="s">
        <v>710</v>
      </c>
      <c r="BA52" s="64" t="s">
        <v>710</v>
      </c>
      <c r="BB52" s="64" t="s">
        <v>710</v>
      </c>
      <c r="BC52" s="61" t="s">
        <v>707</v>
      </c>
      <c r="BD52" s="61" t="s">
        <v>707</v>
      </c>
      <c r="BE52" s="64" t="s">
        <v>709</v>
      </c>
      <c r="BF52" s="61" t="s">
        <v>707</v>
      </c>
      <c r="BG52" s="64" t="s">
        <v>118</v>
      </c>
      <c r="BH52" s="64" t="s">
        <v>517</v>
      </c>
      <c r="BI52" s="64" t="s">
        <v>119</v>
      </c>
      <c r="BJ52" s="61" t="s">
        <v>707</v>
      </c>
      <c r="BK52" s="81" t="s">
        <v>39</v>
      </c>
    </row>
    <row r="53" spans="1:63" ht="15.75">
      <c r="A53" s="330" t="s">
        <v>270</v>
      </c>
      <c r="B53" s="328" t="s">
        <v>109</v>
      </c>
      <c r="C53" s="61" t="s">
        <v>719</v>
      </c>
      <c r="D53" s="61" t="s">
        <v>719</v>
      </c>
      <c r="E53" s="61" t="s">
        <v>720</v>
      </c>
      <c r="F53" s="61" t="s">
        <v>720</v>
      </c>
      <c r="G53" s="61" t="s">
        <v>708</v>
      </c>
      <c r="H53" s="62" t="s">
        <v>493</v>
      </c>
      <c r="I53" s="61" t="s">
        <v>114</v>
      </c>
      <c r="J53" s="61" t="s">
        <v>115</v>
      </c>
      <c r="K53" s="61" t="s">
        <v>115</v>
      </c>
      <c r="L53" s="61" t="s">
        <v>116</v>
      </c>
      <c r="M53" s="78" t="s">
        <v>718</v>
      </c>
      <c r="N53" s="78" t="s">
        <v>718</v>
      </c>
      <c r="O53" s="79" t="s">
        <v>721</v>
      </c>
      <c r="P53" s="79" t="s">
        <v>154</v>
      </c>
      <c r="Q53" s="62" t="s">
        <v>722</v>
      </c>
      <c r="R53" s="61" t="s">
        <v>707</v>
      </c>
      <c r="S53" s="61" t="s">
        <v>707</v>
      </c>
      <c r="T53" s="61" t="s">
        <v>707</v>
      </c>
      <c r="U53" s="61" t="s">
        <v>707</v>
      </c>
      <c r="V53" s="61" t="s">
        <v>707</v>
      </c>
      <c r="W53" s="61" t="s">
        <v>707</v>
      </c>
      <c r="X53" s="61" t="s">
        <v>707</v>
      </c>
      <c r="Y53" s="61" t="s">
        <v>707</v>
      </c>
      <c r="Z53" s="79" t="s">
        <v>707</v>
      </c>
      <c r="AA53" s="80" t="s">
        <v>624</v>
      </c>
      <c r="AB53" s="80" t="s">
        <v>117</v>
      </c>
      <c r="AC53" s="80" t="s">
        <v>117</v>
      </c>
      <c r="AD53" s="64" t="s">
        <v>711</v>
      </c>
      <c r="AE53" s="80" t="s">
        <v>559</v>
      </c>
      <c r="AF53" s="64" t="s">
        <v>559</v>
      </c>
      <c r="AG53" s="64" t="s">
        <v>559</v>
      </c>
      <c r="AH53" s="61" t="s">
        <v>707</v>
      </c>
      <c r="AI53" s="61" t="s">
        <v>707</v>
      </c>
      <c r="AJ53" s="61" t="s">
        <v>707</v>
      </c>
      <c r="AK53" s="61" t="s">
        <v>707</v>
      </c>
      <c r="AL53" s="80" t="s">
        <v>114</v>
      </c>
      <c r="AM53" s="64" t="s">
        <v>493</v>
      </c>
      <c r="AN53" s="64" t="s">
        <v>493</v>
      </c>
      <c r="AO53" s="64" t="s">
        <v>493</v>
      </c>
      <c r="AP53" s="64" t="s">
        <v>578</v>
      </c>
      <c r="AQ53" s="64" t="s">
        <v>578</v>
      </c>
      <c r="AR53" s="64" t="s">
        <v>578</v>
      </c>
      <c r="AS53" s="64" t="s">
        <v>717</v>
      </c>
      <c r="AT53" s="61" t="s">
        <v>707</v>
      </c>
      <c r="AU53" s="64" t="s">
        <v>711</v>
      </c>
      <c r="AV53" s="82" t="s">
        <v>716</v>
      </c>
      <c r="AW53" s="64" t="s">
        <v>624</v>
      </c>
      <c r="AX53" s="64" t="s">
        <v>624</v>
      </c>
      <c r="AY53" s="64" t="s">
        <v>710</v>
      </c>
      <c r="AZ53" s="64" t="s">
        <v>710</v>
      </c>
      <c r="BA53" s="64" t="s">
        <v>710</v>
      </c>
      <c r="BB53" s="64" t="s">
        <v>710</v>
      </c>
      <c r="BC53" s="61" t="s">
        <v>707</v>
      </c>
      <c r="BD53" s="61" t="s">
        <v>707</v>
      </c>
      <c r="BE53" s="64" t="s">
        <v>709</v>
      </c>
      <c r="BF53" s="61" t="s">
        <v>707</v>
      </c>
      <c r="BG53" s="64" t="s">
        <v>118</v>
      </c>
      <c r="BH53" s="64" t="s">
        <v>517</v>
      </c>
      <c r="BI53" s="64" t="s">
        <v>119</v>
      </c>
      <c r="BJ53" s="61" t="s">
        <v>707</v>
      </c>
      <c r="BK53" s="81" t="s">
        <v>39</v>
      </c>
    </row>
    <row r="54" spans="1:63" ht="15.75">
      <c r="A54" s="330" t="s">
        <v>271</v>
      </c>
      <c r="B54" s="328" t="s">
        <v>111</v>
      </c>
      <c r="C54" s="61" t="s">
        <v>719</v>
      </c>
      <c r="D54" s="61" t="s">
        <v>719</v>
      </c>
      <c r="E54" s="61" t="s">
        <v>720</v>
      </c>
      <c r="F54" s="61" t="s">
        <v>720</v>
      </c>
      <c r="G54" s="61" t="s">
        <v>708</v>
      </c>
      <c r="H54" s="62" t="s">
        <v>493</v>
      </c>
      <c r="I54" s="61" t="s">
        <v>114</v>
      </c>
      <c r="J54" s="61" t="s">
        <v>115</v>
      </c>
      <c r="K54" s="61" t="s">
        <v>115</v>
      </c>
      <c r="L54" s="61" t="s">
        <v>116</v>
      </c>
      <c r="M54" s="78" t="s">
        <v>718</v>
      </c>
      <c r="N54" s="78" t="s">
        <v>718</v>
      </c>
      <c r="O54" s="79" t="s">
        <v>721</v>
      </c>
      <c r="P54" s="79" t="s">
        <v>154</v>
      </c>
      <c r="Q54" s="62" t="s">
        <v>722</v>
      </c>
      <c r="R54" s="61" t="s">
        <v>707</v>
      </c>
      <c r="S54" s="61" t="s">
        <v>707</v>
      </c>
      <c r="T54" s="61" t="s">
        <v>707</v>
      </c>
      <c r="U54" s="61" t="s">
        <v>707</v>
      </c>
      <c r="V54" s="61" t="s">
        <v>707</v>
      </c>
      <c r="W54" s="61" t="s">
        <v>707</v>
      </c>
      <c r="X54" s="61" t="s">
        <v>707</v>
      </c>
      <c r="Y54" s="61" t="s">
        <v>707</v>
      </c>
      <c r="Z54" s="79" t="s">
        <v>707</v>
      </c>
      <c r="AA54" s="80" t="s">
        <v>624</v>
      </c>
      <c r="AB54" s="80" t="s">
        <v>117</v>
      </c>
      <c r="AC54" s="80" t="s">
        <v>117</v>
      </c>
      <c r="AD54" s="64" t="s">
        <v>711</v>
      </c>
      <c r="AE54" s="80" t="s">
        <v>559</v>
      </c>
      <c r="AF54" s="64" t="s">
        <v>559</v>
      </c>
      <c r="AG54" s="64" t="s">
        <v>559</v>
      </c>
      <c r="AH54" s="61" t="s">
        <v>707</v>
      </c>
      <c r="AI54" s="61" t="s">
        <v>707</v>
      </c>
      <c r="AJ54" s="61" t="s">
        <v>707</v>
      </c>
      <c r="AK54" s="61" t="s">
        <v>707</v>
      </c>
      <c r="AL54" s="80" t="s">
        <v>114</v>
      </c>
      <c r="AM54" s="64" t="s">
        <v>493</v>
      </c>
      <c r="AN54" s="64" t="s">
        <v>493</v>
      </c>
      <c r="AO54" s="64" t="s">
        <v>493</v>
      </c>
      <c r="AP54" s="64" t="s">
        <v>578</v>
      </c>
      <c r="AQ54" s="64" t="s">
        <v>578</v>
      </c>
      <c r="AR54" s="64" t="s">
        <v>578</v>
      </c>
      <c r="AS54" s="64" t="s">
        <v>717</v>
      </c>
      <c r="AT54" s="61" t="s">
        <v>707</v>
      </c>
      <c r="AU54" s="64" t="s">
        <v>711</v>
      </c>
      <c r="AV54" s="82" t="s">
        <v>716</v>
      </c>
      <c r="AW54" s="64" t="s">
        <v>624</v>
      </c>
      <c r="AX54" s="64" t="s">
        <v>624</v>
      </c>
      <c r="AY54" s="64" t="s">
        <v>710</v>
      </c>
      <c r="AZ54" s="64" t="s">
        <v>710</v>
      </c>
      <c r="BA54" s="64" t="s">
        <v>710</v>
      </c>
      <c r="BB54" s="64" t="s">
        <v>710</v>
      </c>
      <c r="BC54" s="61" t="s">
        <v>707</v>
      </c>
      <c r="BD54" s="61" t="s">
        <v>707</v>
      </c>
      <c r="BE54" s="64" t="s">
        <v>709</v>
      </c>
      <c r="BF54" s="61" t="s">
        <v>707</v>
      </c>
      <c r="BG54" s="64" t="s">
        <v>118</v>
      </c>
      <c r="BH54" s="64" t="s">
        <v>517</v>
      </c>
      <c r="BI54" s="64" t="s">
        <v>119</v>
      </c>
      <c r="BJ54" s="61" t="s">
        <v>707</v>
      </c>
      <c r="BK54" s="81" t="s">
        <v>39</v>
      </c>
    </row>
    <row r="55" spans="1:63" ht="15.75">
      <c r="A55" s="342" t="s">
        <v>272</v>
      </c>
      <c r="B55" s="343" t="s">
        <v>112</v>
      </c>
      <c r="C55" s="109" t="s">
        <v>719</v>
      </c>
      <c r="D55" s="109" t="s">
        <v>719</v>
      </c>
      <c r="E55" s="109" t="s">
        <v>720</v>
      </c>
      <c r="F55" s="109" t="s">
        <v>720</v>
      </c>
      <c r="G55" s="109" t="s">
        <v>708</v>
      </c>
      <c r="H55" s="110" t="s">
        <v>493</v>
      </c>
      <c r="I55" s="109" t="s">
        <v>114</v>
      </c>
      <c r="J55" s="109" t="s">
        <v>115</v>
      </c>
      <c r="K55" s="109" t="s">
        <v>115</v>
      </c>
      <c r="L55" s="109" t="s">
        <v>116</v>
      </c>
      <c r="M55" s="129" t="s">
        <v>718</v>
      </c>
      <c r="N55" s="129" t="s">
        <v>718</v>
      </c>
      <c r="O55" s="111" t="s">
        <v>721</v>
      </c>
      <c r="P55" s="111" t="s">
        <v>154</v>
      </c>
      <c r="Q55" s="110" t="s">
        <v>722</v>
      </c>
      <c r="R55" s="109" t="s">
        <v>707</v>
      </c>
      <c r="S55" s="109" t="s">
        <v>707</v>
      </c>
      <c r="T55" s="109" t="s">
        <v>707</v>
      </c>
      <c r="U55" s="109" t="s">
        <v>707</v>
      </c>
      <c r="V55" s="109" t="s">
        <v>707</v>
      </c>
      <c r="W55" s="109" t="s">
        <v>707</v>
      </c>
      <c r="X55" s="109" t="s">
        <v>707</v>
      </c>
      <c r="Y55" s="109" t="s">
        <v>707</v>
      </c>
      <c r="Z55" s="111" t="s">
        <v>707</v>
      </c>
      <c r="AA55" s="174" t="s">
        <v>624</v>
      </c>
      <c r="AB55" s="174" t="s">
        <v>117</v>
      </c>
      <c r="AC55" s="174" t="s">
        <v>117</v>
      </c>
      <c r="AD55" s="112" t="s">
        <v>711</v>
      </c>
      <c r="AE55" s="174" t="s">
        <v>559</v>
      </c>
      <c r="AF55" s="112" t="s">
        <v>559</v>
      </c>
      <c r="AG55" s="112" t="s">
        <v>559</v>
      </c>
      <c r="AH55" s="109" t="s">
        <v>707</v>
      </c>
      <c r="AI55" s="109" t="s">
        <v>707</v>
      </c>
      <c r="AJ55" s="109" t="s">
        <v>707</v>
      </c>
      <c r="AK55" s="109" t="s">
        <v>707</v>
      </c>
      <c r="AL55" s="174" t="s">
        <v>114</v>
      </c>
      <c r="AM55" s="112" t="s">
        <v>493</v>
      </c>
      <c r="AN55" s="112" t="s">
        <v>493</v>
      </c>
      <c r="AO55" s="112" t="s">
        <v>493</v>
      </c>
      <c r="AP55" s="112" t="s">
        <v>578</v>
      </c>
      <c r="AQ55" s="112" t="s">
        <v>578</v>
      </c>
      <c r="AR55" s="112" t="s">
        <v>578</v>
      </c>
      <c r="AS55" s="112" t="s">
        <v>717</v>
      </c>
      <c r="AT55" s="109" t="s">
        <v>707</v>
      </c>
      <c r="AU55" s="112" t="s">
        <v>711</v>
      </c>
      <c r="AV55" s="149" t="s">
        <v>716</v>
      </c>
      <c r="AW55" s="112" t="s">
        <v>624</v>
      </c>
      <c r="AX55" s="112" t="s">
        <v>624</v>
      </c>
      <c r="AY55" s="112" t="s">
        <v>710</v>
      </c>
      <c r="AZ55" s="112" t="s">
        <v>710</v>
      </c>
      <c r="BA55" s="112" t="s">
        <v>710</v>
      </c>
      <c r="BB55" s="112" t="s">
        <v>710</v>
      </c>
      <c r="BC55" s="109" t="s">
        <v>707</v>
      </c>
      <c r="BD55" s="109" t="s">
        <v>707</v>
      </c>
      <c r="BE55" s="112" t="s">
        <v>709</v>
      </c>
      <c r="BF55" s="109" t="s">
        <v>707</v>
      </c>
      <c r="BG55" s="112" t="s">
        <v>118</v>
      </c>
      <c r="BH55" s="112" t="s">
        <v>517</v>
      </c>
      <c r="BI55" s="112" t="s">
        <v>119</v>
      </c>
      <c r="BJ55" s="109" t="s">
        <v>707</v>
      </c>
      <c r="BK55" s="113" t="s">
        <v>39</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S55"/>
  <sheetViews>
    <sheetView showGridLines="0" zoomScale="80" zoomScaleNormal="80" workbookViewId="0">
      <pane xSplit="2" ySplit="4" topLeftCell="C5" activePane="bottomRight" state="frozen"/>
      <selection pane="topRight" activeCell="C1" sqref="C1"/>
      <selection pane="bottomLeft" activeCell="A5" sqref="A5"/>
      <selection pane="bottomRight" activeCell="BK4" sqref="C4:BK4"/>
    </sheetView>
  </sheetViews>
  <sheetFormatPr defaultColWidth="9.140625" defaultRowHeight="15"/>
  <cols>
    <col min="1" max="1" width="46.42578125" style="1" customWidth="1"/>
    <col min="2" max="2" width="7.85546875" style="1" customWidth="1"/>
    <col min="3" max="45" width="11.42578125" style="1" customWidth="1"/>
    <col min="46" max="63" width="9.140625" style="1"/>
    <col min="64" max="64" width="12.85546875" style="70" bestFit="1" customWidth="1"/>
    <col min="65" max="65" width="13.5703125" style="70" bestFit="1" customWidth="1"/>
    <col min="66" max="68" width="13.5703125" style="70" customWidth="1"/>
    <col min="69" max="69" width="14.140625" style="70" customWidth="1"/>
    <col min="70" max="70" width="12.140625" style="70" customWidth="1"/>
    <col min="71" max="71" width="22" style="1" bestFit="1" customWidth="1"/>
    <col min="72" max="16384" width="9.140625" style="1"/>
  </cols>
  <sheetData>
    <row r="1" spans="1:71">
      <c r="A1" s="244"/>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55"/>
      <c r="BM1" s="55"/>
      <c r="BN1" s="55"/>
      <c r="BO1" s="55"/>
      <c r="BP1" s="55"/>
      <c r="BQ1" s="55"/>
      <c r="BR1" s="55"/>
    </row>
    <row r="2" spans="1:71" s="75" customFormat="1" ht="121.5" customHeight="1">
      <c r="A2" s="374" t="s">
        <v>274</v>
      </c>
      <c r="B2" s="375" t="s">
        <v>275</v>
      </c>
      <c r="C2" s="67" t="s">
        <v>315</v>
      </c>
      <c r="D2" s="67" t="s">
        <v>316</v>
      </c>
      <c r="E2" s="67" t="s">
        <v>319</v>
      </c>
      <c r="F2" s="67" t="s">
        <v>320</v>
      </c>
      <c r="G2" s="67" t="s">
        <v>318</v>
      </c>
      <c r="H2" s="67" t="s">
        <v>339</v>
      </c>
      <c r="I2" s="67" t="s">
        <v>322</v>
      </c>
      <c r="J2" s="67" t="s">
        <v>343</v>
      </c>
      <c r="K2" s="67" t="s">
        <v>344</v>
      </c>
      <c r="L2" s="67" t="s">
        <v>359</v>
      </c>
      <c r="M2" s="67" t="s">
        <v>341</v>
      </c>
      <c r="N2" s="67" t="s">
        <v>342</v>
      </c>
      <c r="O2" s="47" t="s">
        <v>346</v>
      </c>
      <c r="P2" s="47" t="s">
        <v>347</v>
      </c>
      <c r="Q2" s="47" t="s">
        <v>354</v>
      </c>
      <c r="R2" s="47" t="s">
        <v>390</v>
      </c>
      <c r="S2" s="47" t="s">
        <v>401</v>
      </c>
      <c r="T2" s="47" t="s">
        <v>402</v>
      </c>
      <c r="U2" s="47" t="s">
        <v>403</v>
      </c>
      <c r="V2" s="47" t="s">
        <v>404</v>
      </c>
      <c r="W2" s="47" t="s">
        <v>405</v>
      </c>
      <c r="X2" s="47" t="s">
        <v>406</v>
      </c>
      <c r="Y2" s="47" t="s">
        <v>407</v>
      </c>
      <c r="Z2" s="47" t="s">
        <v>684</v>
      </c>
      <c r="AA2" s="47" t="s">
        <v>409</v>
      </c>
      <c r="AB2" s="47" t="s">
        <v>410</v>
      </c>
      <c r="AC2" s="47" t="s">
        <v>410</v>
      </c>
      <c r="AD2" s="47" t="s">
        <v>411</v>
      </c>
      <c r="AE2" s="47" t="s">
        <v>412</v>
      </c>
      <c r="AF2" s="47" t="s">
        <v>413</v>
      </c>
      <c r="AG2" s="47" t="s">
        <v>414</v>
      </c>
      <c r="AH2" s="47" t="s">
        <v>360</v>
      </c>
      <c r="AI2" s="47" t="s">
        <v>361</v>
      </c>
      <c r="AJ2" s="47" t="s">
        <v>348</v>
      </c>
      <c r="AK2" s="47" t="s">
        <v>685</v>
      </c>
      <c r="AL2" s="47" t="s">
        <v>366</v>
      </c>
      <c r="AM2" s="47" t="s">
        <v>424</v>
      </c>
      <c r="AN2" s="47" t="s">
        <v>425</v>
      </c>
      <c r="AO2" s="47" t="s">
        <v>369</v>
      </c>
      <c r="AP2" s="47" t="s">
        <v>362</v>
      </c>
      <c r="AQ2" s="47" t="s">
        <v>363</v>
      </c>
      <c r="AR2" s="47" t="s">
        <v>427</v>
      </c>
      <c r="AS2" s="47" t="s">
        <v>428</v>
      </c>
      <c r="AT2" s="67" t="s">
        <v>429</v>
      </c>
      <c r="AU2" s="67" t="s">
        <v>374</v>
      </c>
      <c r="AV2" s="67" t="s">
        <v>375</v>
      </c>
      <c r="AW2" s="67" t="s">
        <v>430</v>
      </c>
      <c r="AX2" s="67" t="s">
        <v>431</v>
      </c>
      <c r="AY2" s="67" t="s">
        <v>380</v>
      </c>
      <c r="AZ2" s="67" t="s">
        <v>381</v>
      </c>
      <c r="BA2" s="67" t="s">
        <v>382</v>
      </c>
      <c r="BB2" s="67" t="s">
        <v>383</v>
      </c>
      <c r="BC2" s="67" t="s">
        <v>384</v>
      </c>
      <c r="BD2" s="67" t="s">
        <v>385</v>
      </c>
      <c r="BE2" s="67" t="s">
        <v>432</v>
      </c>
      <c r="BF2" s="67" t="s">
        <v>433</v>
      </c>
      <c r="BG2" s="67" t="s">
        <v>386</v>
      </c>
      <c r="BH2" s="67" t="s">
        <v>389</v>
      </c>
      <c r="BI2" s="67" t="s">
        <v>434</v>
      </c>
      <c r="BJ2" s="67" t="s">
        <v>435</v>
      </c>
      <c r="BK2" s="67" t="s">
        <v>437</v>
      </c>
      <c r="BL2" s="380" t="s">
        <v>686</v>
      </c>
      <c r="BM2" s="380" t="s">
        <v>687</v>
      </c>
      <c r="BN2" s="380" t="s">
        <v>688</v>
      </c>
      <c r="BO2" s="380" t="s">
        <v>689</v>
      </c>
      <c r="BP2" s="380" t="s">
        <v>690</v>
      </c>
      <c r="BQ2" s="380" t="s">
        <v>691</v>
      </c>
      <c r="BR2" s="380" t="s">
        <v>692</v>
      </c>
    </row>
    <row r="3" spans="1:71" ht="25.5">
      <c r="A3" s="376" t="s">
        <v>444</v>
      </c>
      <c r="B3" s="375"/>
      <c r="C3" s="38" t="s">
        <v>156</v>
      </c>
      <c r="D3" s="38" t="s">
        <v>156</v>
      </c>
      <c r="E3" s="38" t="s">
        <v>398</v>
      </c>
      <c r="F3" s="38" t="s">
        <v>398</v>
      </c>
      <c r="G3" s="38" t="s">
        <v>203</v>
      </c>
      <c r="H3" s="38" t="s">
        <v>192</v>
      </c>
      <c r="I3" s="38" t="s">
        <v>193</v>
      </c>
      <c r="J3" s="38">
        <v>2021</v>
      </c>
      <c r="K3" s="38">
        <v>2021</v>
      </c>
      <c r="L3" s="38">
        <v>2021</v>
      </c>
      <c r="M3" s="38">
        <v>2021</v>
      </c>
      <c r="N3" s="38">
        <v>2021</v>
      </c>
      <c r="O3" s="38">
        <v>2019</v>
      </c>
      <c r="P3" s="38" t="s">
        <v>207</v>
      </c>
      <c r="Q3" s="38" t="s">
        <v>198</v>
      </c>
      <c r="R3" s="38" t="s">
        <v>155</v>
      </c>
      <c r="S3" s="38" t="s">
        <v>202</v>
      </c>
      <c r="T3" s="38" t="s">
        <v>199</v>
      </c>
      <c r="U3" s="38" t="s">
        <v>199</v>
      </c>
      <c r="V3" s="38">
        <v>2020</v>
      </c>
      <c r="W3" s="38">
        <v>2020</v>
      </c>
      <c r="X3" s="38" t="s">
        <v>204</v>
      </c>
      <c r="Y3" s="38" t="s">
        <v>204</v>
      </c>
      <c r="Z3" s="38" t="s">
        <v>212</v>
      </c>
      <c r="AA3" s="38" t="s">
        <v>200</v>
      </c>
      <c r="AB3" s="38">
        <v>2019</v>
      </c>
      <c r="AC3" s="38">
        <v>2020</v>
      </c>
      <c r="AD3" s="38" t="s">
        <v>198</v>
      </c>
      <c r="AE3" s="38">
        <v>2021</v>
      </c>
      <c r="AF3" s="38">
        <v>2021</v>
      </c>
      <c r="AG3" s="38">
        <v>2021</v>
      </c>
      <c r="AH3" s="38" t="s">
        <v>202</v>
      </c>
      <c r="AI3" s="38" t="s">
        <v>202</v>
      </c>
      <c r="AJ3" s="38" t="s">
        <v>198</v>
      </c>
      <c r="AK3" s="38" t="s">
        <v>203</v>
      </c>
      <c r="AL3" s="38" t="s">
        <v>155</v>
      </c>
      <c r="AM3" s="38" t="s">
        <v>155</v>
      </c>
      <c r="AN3" s="38" t="s">
        <v>155</v>
      </c>
      <c r="AO3" s="38" t="s">
        <v>156</v>
      </c>
      <c r="AP3" s="38">
        <v>2021</v>
      </c>
      <c r="AQ3" s="38">
        <v>2021</v>
      </c>
      <c r="AR3" s="38">
        <v>2021</v>
      </c>
      <c r="AS3" s="38">
        <v>2021</v>
      </c>
      <c r="AT3" s="127" t="s">
        <v>155</v>
      </c>
      <c r="AU3" s="127" t="s">
        <v>196</v>
      </c>
      <c r="AV3" s="127" t="s">
        <v>202</v>
      </c>
      <c r="AW3" s="38" t="s">
        <v>211</v>
      </c>
      <c r="AX3" s="38" t="s">
        <v>211</v>
      </c>
      <c r="AY3" s="38" t="s">
        <v>198</v>
      </c>
      <c r="AZ3" s="38" t="s">
        <v>198</v>
      </c>
      <c r="BA3" s="38" t="s">
        <v>198</v>
      </c>
      <c r="BB3" s="38" t="s">
        <v>198</v>
      </c>
      <c r="BC3" s="127" t="s">
        <v>155</v>
      </c>
      <c r="BD3" s="127" t="s">
        <v>202</v>
      </c>
      <c r="BE3" s="127" t="s">
        <v>156</v>
      </c>
      <c r="BF3" s="127" t="s">
        <v>198</v>
      </c>
      <c r="BG3" s="127">
        <v>2022</v>
      </c>
      <c r="BH3" s="127">
        <v>2019</v>
      </c>
      <c r="BI3" s="127">
        <v>2020</v>
      </c>
      <c r="BJ3" s="127" t="s">
        <v>159</v>
      </c>
      <c r="BK3" s="127">
        <v>2015</v>
      </c>
    </row>
    <row r="4" spans="1:71" ht="78.75">
      <c r="A4" s="377" t="s">
        <v>445</v>
      </c>
      <c r="B4" s="375"/>
      <c r="C4" s="378" t="s">
        <v>399</v>
      </c>
      <c r="D4" s="378" t="s">
        <v>399</v>
      </c>
      <c r="E4" s="378" t="s">
        <v>399</v>
      </c>
      <c r="F4" s="378" t="s">
        <v>399</v>
      </c>
      <c r="G4" s="378" t="s">
        <v>399</v>
      </c>
      <c r="H4" s="378" t="s">
        <v>11</v>
      </c>
      <c r="I4" s="378" t="s">
        <v>399</v>
      </c>
      <c r="J4" s="378" t="s">
        <v>400</v>
      </c>
      <c r="K4" s="378" t="s">
        <v>400</v>
      </c>
      <c r="L4" s="378" t="s">
        <v>400</v>
      </c>
      <c r="M4" s="378" t="s">
        <v>11</v>
      </c>
      <c r="N4" s="378" t="s">
        <v>11</v>
      </c>
      <c r="O4" s="378" t="s">
        <v>400</v>
      </c>
      <c r="P4" s="378" t="s">
        <v>400</v>
      </c>
      <c r="Q4" s="378" t="s">
        <v>415</v>
      </c>
      <c r="R4" s="378" t="s">
        <v>416</v>
      </c>
      <c r="S4" s="378" t="s">
        <v>417</v>
      </c>
      <c r="T4" s="378" t="s">
        <v>11</v>
      </c>
      <c r="U4" s="378" t="s">
        <v>11</v>
      </c>
      <c r="V4" s="378" t="s">
        <v>11</v>
      </c>
      <c r="W4" s="378" t="s">
        <v>11</v>
      </c>
      <c r="X4" s="378" t="s">
        <v>11</v>
      </c>
      <c r="Y4" s="378" t="s">
        <v>11</v>
      </c>
      <c r="Z4" s="378" t="s">
        <v>400</v>
      </c>
      <c r="AA4" s="378" t="s">
        <v>418</v>
      </c>
      <c r="AB4" s="378" t="s">
        <v>419</v>
      </c>
      <c r="AC4" s="378" t="s">
        <v>419</v>
      </c>
      <c r="AD4" s="378" t="s">
        <v>420</v>
      </c>
      <c r="AE4" s="378" t="s">
        <v>11</v>
      </c>
      <c r="AF4" s="378" t="s">
        <v>11</v>
      </c>
      <c r="AG4" s="378" t="s">
        <v>11</v>
      </c>
      <c r="AH4" s="378" t="s">
        <v>11</v>
      </c>
      <c r="AI4" s="378" t="s">
        <v>422</v>
      </c>
      <c r="AJ4" s="378" t="s">
        <v>423</v>
      </c>
      <c r="AK4" s="378" t="s">
        <v>11</v>
      </c>
      <c r="AL4" s="378" t="s">
        <v>426</v>
      </c>
      <c r="AM4" s="378" t="s">
        <v>400</v>
      </c>
      <c r="AN4" s="378" t="s">
        <v>11</v>
      </c>
      <c r="AO4" s="378" t="s">
        <v>11</v>
      </c>
      <c r="AP4" s="378" t="s">
        <v>11</v>
      </c>
      <c r="AQ4" s="378" t="s">
        <v>11</v>
      </c>
      <c r="AR4" s="378" t="s">
        <v>11</v>
      </c>
      <c r="AS4" s="378" t="s">
        <v>400</v>
      </c>
      <c r="AT4" s="379" t="s">
        <v>438</v>
      </c>
      <c r="AU4" s="379" t="s">
        <v>11</v>
      </c>
      <c r="AV4" s="379" t="s">
        <v>439</v>
      </c>
      <c r="AW4" s="378" t="s">
        <v>399</v>
      </c>
      <c r="AX4" s="378" t="s">
        <v>399</v>
      </c>
      <c r="AY4" s="379" t="s">
        <v>11</v>
      </c>
      <c r="AZ4" s="379" t="s">
        <v>11</v>
      </c>
      <c r="BA4" s="379" t="s">
        <v>11</v>
      </c>
      <c r="BB4" s="379" t="s">
        <v>11</v>
      </c>
      <c r="BC4" s="379" t="s">
        <v>11</v>
      </c>
      <c r="BD4" s="379" t="s">
        <v>440</v>
      </c>
      <c r="BE4" s="379" t="s">
        <v>11</v>
      </c>
      <c r="BF4" s="379" t="s">
        <v>11</v>
      </c>
      <c r="BG4" s="379" t="s">
        <v>441</v>
      </c>
      <c r="BH4" s="379" t="s">
        <v>442</v>
      </c>
      <c r="BI4" s="379" t="s">
        <v>443</v>
      </c>
      <c r="BJ4" s="379" t="s">
        <v>439</v>
      </c>
      <c r="BK4" s="379" t="s">
        <v>439</v>
      </c>
      <c r="BS4" s="3"/>
    </row>
    <row r="5" spans="1:71" ht="15.75">
      <c r="A5" s="330" t="s">
        <v>218</v>
      </c>
      <c r="B5" s="328" t="s">
        <v>73</v>
      </c>
      <c r="C5" s="61" t="s">
        <v>694</v>
      </c>
      <c r="D5" s="61" t="s">
        <v>694</v>
      </c>
      <c r="E5" s="61" t="s">
        <v>694</v>
      </c>
      <c r="F5" s="61" t="s">
        <v>694</v>
      </c>
      <c r="G5" s="61" t="s">
        <v>694</v>
      </c>
      <c r="H5" s="61" t="s">
        <v>694</v>
      </c>
      <c r="I5" s="61" t="s">
        <v>694</v>
      </c>
      <c r="J5" s="61" t="s">
        <v>693</v>
      </c>
      <c r="K5" s="61" t="s">
        <v>694</v>
      </c>
      <c r="L5" s="61" t="s">
        <v>694</v>
      </c>
      <c r="M5" s="61" t="s">
        <v>693</v>
      </c>
      <c r="N5" s="61" t="s">
        <v>693</v>
      </c>
      <c r="O5" s="61" t="s">
        <v>694</v>
      </c>
      <c r="P5" s="61" t="s">
        <v>694</v>
      </c>
      <c r="Q5" s="61" t="s">
        <v>693</v>
      </c>
      <c r="R5" s="61" t="s">
        <v>694</v>
      </c>
      <c r="S5" s="61" t="s">
        <v>694</v>
      </c>
      <c r="T5" s="61" t="s">
        <v>693</v>
      </c>
      <c r="U5" s="61" t="s">
        <v>693</v>
      </c>
      <c r="V5" s="61" t="s">
        <v>694</v>
      </c>
      <c r="W5" s="61" t="s">
        <v>694</v>
      </c>
      <c r="X5" s="61" t="s">
        <v>694</v>
      </c>
      <c r="Y5" s="61" t="s">
        <v>694</v>
      </c>
      <c r="Z5" s="61" t="s">
        <v>694</v>
      </c>
      <c r="AA5" s="61" t="s">
        <v>693</v>
      </c>
      <c r="AB5" s="61" t="s">
        <v>693</v>
      </c>
      <c r="AC5" s="61" t="s">
        <v>693</v>
      </c>
      <c r="AD5" s="61" t="s">
        <v>693</v>
      </c>
      <c r="AE5" s="61" t="s">
        <v>694</v>
      </c>
      <c r="AF5" s="61" t="s">
        <v>694</v>
      </c>
      <c r="AG5" s="61" t="s">
        <v>693</v>
      </c>
      <c r="AH5" s="61" t="s">
        <v>694</v>
      </c>
      <c r="AI5" s="61" t="s">
        <v>694</v>
      </c>
      <c r="AJ5" s="61" t="s">
        <v>694</v>
      </c>
      <c r="AK5" s="61" t="s">
        <v>694</v>
      </c>
      <c r="AL5" s="80" t="s">
        <v>694</v>
      </c>
      <c r="AM5" s="61" t="s">
        <v>693</v>
      </c>
      <c r="AN5" s="61" t="s">
        <v>693</v>
      </c>
      <c r="AO5" s="61" t="s">
        <v>693</v>
      </c>
      <c r="AP5" s="61" t="s">
        <v>694</v>
      </c>
      <c r="AQ5" s="61" t="s">
        <v>693</v>
      </c>
      <c r="AR5" s="61" t="s">
        <v>694</v>
      </c>
      <c r="AS5" s="61" t="s">
        <v>693</v>
      </c>
      <c r="AT5" s="61" t="s">
        <v>694</v>
      </c>
      <c r="AU5" s="61" t="s">
        <v>693</v>
      </c>
      <c r="AV5" s="61" t="s">
        <v>694</v>
      </c>
      <c r="AW5" s="61" t="s">
        <v>693</v>
      </c>
      <c r="AX5" s="61" t="s">
        <v>693</v>
      </c>
      <c r="AY5" s="61" t="s">
        <v>693</v>
      </c>
      <c r="AZ5" s="61" t="s">
        <v>693</v>
      </c>
      <c r="BA5" s="61" t="s">
        <v>693</v>
      </c>
      <c r="BB5" s="61" t="s">
        <v>693</v>
      </c>
      <c r="BC5" s="61" t="s">
        <v>694</v>
      </c>
      <c r="BD5" s="61" t="s">
        <v>693</v>
      </c>
      <c r="BE5" s="61" t="s">
        <v>693</v>
      </c>
      <c r="BF5" s="61" t="s">
        <v>693</v>
      </c>
      <c r="BG5" s="61" t="s">
        <v>694</v>
      </c>
      <c r="BH5" s="61" t="s">
        <v>693</v>
      </c>
      <c r="BI5" s="61" t="s">
        <v>694</v>
      </c>
      <c r="BJ5" s="61" t="s">
        <v>694</v>
      </c>
      <c r="BK5" s="61" t="s">
        <v>694</v>
      </c>
      <c r="BL5" s="70">
        <f t="shared" ref="BL5:BL36" si="0">COUNTIF($C5:$BK5,"субнациональный")</f>
        <v>34</v>
      </c>
      <c r="BM5" s="71">
        <f t="shared" ref="BM5:BM36" si="1">COUNTIF($C5:$BK5,"субнациональный")/COUNTA($C5:$BK5)</f>
        <v>0.55737704918032782</v>
      </c>
      <c r="BN5" s="70">
        <f t="shared" ref="BN5:BN36" si="2">COUNTIF($C5:$BK5,"национальный")</f>
        <v>27</v>
      </c>
      <c r="BO5" s="71">
        <f t="shared" ref="BO5:BO36" si="3">COUNTIF($C5:$BK5,"национальный")/COUNTA($C5:$BK5)</f>
        <v>0.44262295081967212</v>
      </c>
      <c r="BP5" s="96">
        <f t="shared" ref="BP5:BP36" si="4">BL5/BN5</f>
        <v>1.2592592592592593</v>
      </c>
      <c r="BQ5" s="70">
        <f t="shared" ref="BQ5:BQ36" si="5">COUNTIF($C5:$BK5,"No data")</f>
        <v>0</v>
      </c>
      <c r="BR5" s="71">
        <f t="shared" ref="BR5:BR36" si="6">COUNTIF($C5:$BK5,"No data")/COUNTA($C5:$BK5)</f>
        <v>0</v>
      </c>
    </row>
    <row r="6" spans="1:71" ht="15.75">
      <c r="A6" s="330" t="s">
        <v>219</v>
      </c>
      <c r="B6" s="328" t="s">
        <v>74</v>
      </c>
      <c r="C6" s="61" t="s">
        <v>694</v>
      </c>
      <c r="D6" s="61" t="s">
        <v>694</v>
      </c>
      <c r="E6" s="61" t="s">
        <v>694</v>
      </c>
      <c r="F6" s="61" t="s">
        <v>694</v>
      </c>
      <c r="G6" s="61" t="s">
        <v>694</v>
      </c>
      <c r="H6" s="61" t="s">
        <v>694</v>
      </c>
      <c r="I6" s="61" t="s">
        <v>694</v>
      </c>
      <c r="J6" s="61" t="s">
        <v>693</v>
      </c>
      <c r="K6" s="61" t="s">
        <v>694</v>
      </c>
      <c r="L6" s="61" t="s">
        <v>694</v>
      </c>
      <c r="M6" s="61" t="s">
        <v>693</v>
      </c>
      <c r="N6" s="61" t="s">
        <v>693</v>
      </c>
      <c r="O6" s="61" t="s">
        <v>694</v>
      </c>
      <c r="P6" s="61" t="s">
        <v>694</v>
      </c>
      <c r="Q6" s="61" t="s">
        <v>693</v>
      </c>
      <c r="R6" s="61" t="s">
        <v>694</v>
      </c>
      <c r="S6" s="61" t="s">
        <v>694</v>
      </c>
      <c r="T6" s="61" t="s">
        <v>693</v>
      </c>
      <c r="U6" s="61" t="s">
        <v>693</v>
      </c>
      <c r="V6" s="61" t="s">
        <v>694</v>
      </c>
      <c r="W6" s="61" t="s">
        <v>694</v>
      </c>
      <c r="X6" s="61" t="s">
        <v>694</v>
      </c>
      <c r="Y6" s="61" t="s">
        <v>694</v>
      </c>
      <c r="Z6" s="61" t="s">
        <v>694</v>
      </c>
      <c r="AA6" s="61" t="s">
        <v>693</v>
      </c>
      <c r="AB6" s="61" t="s">
        <v>693</v>
      </c>
      <c r="AC6" s="61" t="s">
        <v>693</v>
      </c>
      <c r="AD6" s="61" t="s">
        <v>693</v>
      </c>
      <c r="AE6" s="61" t="s">
        <v>694</v>
      </c>
      <c r="AF6" s="61" t="s">
        <v>694</v>
      </c>
      <c r="AG6" s="61" t="s">
        <v>693</v>
      </c>
      <c r="AH6" s="61" t="s">
        <v>694</v>
      </c>
      <c r="AI6" s="61" t="s">
        <v>694</v>
      </c>
      <c r="AJ6" s="61" t="s">
        <v>694</v>
      </c>
      <c r="AK6" s="61" t="s">
        <v>694</v>
      </c>
      <c r="AL6" s="80" t="s">
        <v>694</v>
      </c>
      <c r="AM6" s="61" t="s">
        <v>693</v>
      </c>
      <c r="AN6" s="61" t="s">
        <v>693</v>
      </c>
      <c r="AO6" s="61" t="s">
        <v>693</v>
      </c>
      <c r="AP6" s="61" t="s">
        <v>694</v>
      </c>
      <c r="AQ6" s="61" t="s">
        <v>693</v>
      </c>
      <c r="AR6" s="61" t="s">
        <v>694</v>
      </c>
      <c r="AS6" s="61" t="s">
        <v>693</v>
      </c>
      <c r="AT6" s="61" t="s">
        <v>694</v>
      </c>
      <c r="AU6" s="61" t="s">
        <v>693</v>
      </c>
      <c r="AV6" s="61" t="s">
        <v>694</v>
      </c>
      <c r="AW6" s="61" t="s">
        <v>693</v>
      </c>
      <c r="AX6" s="61" t="s">
        <v>693</v>
      </c>
      <c r="AY6" s="61" t="s">
        <v>693</v>
      </c>
      <c r="AZ6" s="61" t="s">
        <v>693</v>
      </c>
      <c r="BA6" s="61" t="s">
        <v>693</v>
      </c>
      <c r="BB6" s="61" t="s">
        <v>693</v>
      </c>
      <c r="BC6" s="61" t="s">
        <v>694</v>
      </c>
      <c r="BD6" s="61" t="s">
        <v>693</v>
      </c>
      <c r="BE6" s="61" t="s">
        <v>693</v>
      </c>
      <c r="BF6" s="61" t="s">
        <v>693</v>
      </c>
      <c r="BG6" s="61" t="s">
        <v>694</v>
      </c>
      <c r="BH6" s="61" t="s">
        <v>693</v>
      </c>
      <c r="BI6" s="61" t="s">
        <v>694</v>
      </c>
      <c r="BJ6" s="61" t="s">
        <v>694</v>
      </c>
      <c r="BK6" s="61" t="s">
        <v>694</v>
      </c>
      <c r="BL6" s="70">
        <f t="shared" si="0"/>
        <v>34</v>
      </c>
      <c r="BM6" s="71">
        <f t="shared" si="1"/>
        <v>0.55737704918032782</v>
      </c>
      <c r="BN6" s="70">
        <f t="shared" si="2"/>
        <v>27</v>
      </c>
      <c r="BO6" s="71">
        <f t="shared" si="3"/>
        <v>0.44262295081967212</v>
      </c>
      <c r="BP6" s="96">
        <f t="shared" si="4"/>
        <v>1.2592592592592593</v>
      </c>
      <c r="BQ6" s="70">
        <f t="shared" si="5"/>
        <v>0</v>
      </c>
      <c r="BR6" s="71">
        <f t="shared" si="6"/>
        <v>0</v>
      </c>
    </row>
    <row r="7" spans="1:71" ht="15.75">
      <c r="A7" s="330" t="s">
        <v>220</v>
      </c>
      <c r="B7" s="328" t="s">
        <v>75</v>
      </c>
      <c r="C7" s="61" t="s">
        <v>694</v>
      </c>
      <c r="D7" s="61" t="s">
        <v>694</v>
      </c>
      <c r="E7" s="61" t="s">
        <v>694</v>
      </c>
      <c r="F7" s="61" t="s">
        <v>694</v>
      </c>
      <c r="G7" s="61" t="s">
        <v>694</v>
      </c>
      <c r="H7" s="61" t="s">
        <v>694</v>
      </c>
      <c r="I7" s="61" t="s">
        <v>694</v>
      </c>
      <c r="J7" s="61" t="s">
        <v>693</v>
      </c>
      <c r="K7" s="61" t="s">
        <v>694</v>
      </c>
      <c r="L7" s="61" t="s">
        <v>694</v>
      </c>
      <c r="M7" s="61" t="s">
        <v>693</v>
      </c>
      <c r="N7" s="61" t="s">
        <v>693</v>
      </c>
      <c r="O7" s="61" t="s">
        <v>694</v>
      </c>
      <c r="P7" s="61" t="s">
        <v>694</v>
      </c>
      <c r="Q7" s="61" t="s">
        <v>693</v>
      </c>
      <c r="R7" s="61" t="s">
        <v>694</v>
      </c>
      <c r="S7" s="61" t="s">
        <v>694</v>
      </c>
      <c r="T7" s="61" t="s">
        <v>693</v>
      </c>
      <c r="U7" s="61" t="s">
        <v>693</v>
      </c>
      <c r="V7" s="61" t="s">
        <v>694</v>
      </c>
      <c r="W7" s="61" t="s">
        <v>694</v>
      </c>
      <c r="X7" s="61" t="s">
        <v>694</v>
      </c>
      <c r="Y7" s="61" t="s">
        <v>694</v>
      </c>
      <c r="Z7" s="61" t="s">
        <v>694</v>
      </c>
      <c r="AA7" s="61" t="s">
        <v>693</v>
      </c>
      <c r="AB7" s="61" t="s">
        <v>693</v>
      </c>
      <c r="AC7" s="61" t="s">
        <v>693</v>
      </c>
      <c r="AD7" s="61" t="s">
        <v>693</v>
      </c>
      <c r="AE7" s="61" t="s">
        <v>694</v>
      </c>
      <c r="AF7" s="61" t="s">
        <v>694</v>
      </c>
      <c r="AG7" s="61" t="s">
        <v>693</v>
      </c>
      <c r="AH7" s="61" t="s">
        <v>694</v>
      </c>
      <c r="AI7" s="61" t="s">
        <v>694</v>
      </c>
      <c r="AJ7" s="61" t="s">
        <v>694</v>
      </c>
      <c r="AK7" s="61" t="s">
        <v>694</v>
      </c>
      <c r="AL7" s="80" t="s">
        <v>694</v>
      </c>
      <c r="AM7" s="61" t="s">
        <v>693</v>
      </c>
      <c r="AN7" s="61" t="s">
        <v>693</v>
      </c>
      <c r="AO7" s="61" t="s">
        <v>693</v>
      </c>
      <c r="AP7" s="61" t="s">
        <v>694</v>
      </c>
      <c r="AQ7" s="61" t="s">
        <v>693</v>
      </c>
      <c r="AR7" s="61" t="s">
        <v>694</v>
      </c>
      <c r="AS7" s="61" t="s">
        <v>693</v>
      </c>
      <c r="AT7" s="61" t="s">
        <v>694</v>
      </c>
      <c r="AU7" s="61" t="s">
        <v>693</v>
      </c>
      <c r="AV7" s="61" t="s">
        <v>694</v>
      </c>
      <c r="AW7" s="61" t="s">
        <v>693</v>
      </c>
      <c r="AX7" s="61" t="s">
        <v>693</v>
      </c>
      <c r="AY7" s="61" t="s">
        <v>693</v>
      </c>
      <c r="AZ7" s="61" t="s">
        <v>693</v>
      </c>
      <c r="BA7" s="61" t="s">
        <v>693</v>
      </c>
      <c r="BB7" s="61" t="s">
        <v>693</v>
      </c>
      <c r="BC7" s="61" t="s">
        <v>694</v>
      </c>
      <c r="BD7" s="61" t="s">
        <v>693</v>
      </c>
      <c r="BE7" s="61" t="s">
        <v>693</v>
      </c>
      <c r="BF7" s="61" t="s">
        <v>693</v>
      </c>
      <c r="BG7" s="61" t="s">
        <v>694</v>
      </c>
      <c r="BH7" s="61" t="s">
        <v>693</v>
      </c>
      <c r="BI7" s="61" t="s">
        <v>694</v>
      </c>
      <c r="BJ7" s="61" t="s">
        <v>694</v>
      </c>
      <c r="BK7" s="61" t="s">
        <v>694</v>
      </c>
      <c r="BL7" s="70">
        <f t="shared" si="0"/>
        <v>34</v>
      </c>
      <c r="BM7" s="71">
        <f t="shared" si="1"/>
        <v>0.55737704918032782</v>
      </c>
      <c r="BN7" s="70">
        <f t="shared" si="2"/>
        <v>27</v>
      </c>
      <c r="BO7" s="71">
        <f t="shared" si="3"/>
        <v>0.44262295081967212</v>
      </c>
      <c r="BP7" s="96">
        <f t="shared" si="4"/>
        <v>1.2592592592592593</v>
      </c>
      <c r="BQ7" s="70">
        <f t="shared" si="5"/>
        <v>0</v>
      </c>
      <c r="BR7" s="71">
        <f t="shared" si="6"/>
        <v>0</v>
      </c>
    </row>
    <row r="8" spans="1:71" ht="15.75">
      <c r="A8" s="331" t="s">
        <v>221</v>
      </c>
      <c r="B8" s="332" t="s">
        <v>76</v>
      </c>
      <c r="C8" s="61" t="s">
        <v>694</v>
      </c>
      <c r="D8" s="61" t="s">
        <v>694</v>
      </c>
      <c r="E8" s="61" t="s">
        <v>694</v>
      </c>
      <c r="F8" s="61" t="s">
        <v>694</v>
      </c>
      <c r="G8" s="61" t="s">
        <v>694</v>
      </c>
      <c r="H8" s="61" t="s">
        <v>694</v>
      </c>
      <c r="I8" s="61" t="s">
        <v>694</v>
      </c>
      <c r="J8" s="61" t="s">
        <v>693</v>
      </c>
      <c r="K8" s="61" t="s">
        <v>694</v>
      </c>
      <c r="L8" s="61" t="s">
        <v>694</v>
      </c>
      <c r="M8" s="61" t="s">
        <v>693</v>
      </c>
      <c r="N8" s="61" t="s">
        <v>693</v>
      </c>
      <c r="O8" s="61" t="s">
        <v>694</v>
      </c>
      <c r="P8" s="61" t="s">
        <v>694</v>
      </c>
      <c r="Q8" s="61" t="s">
        <v>693</v>
      </c>
      <c r="R8" s="61" t="s">
        <v>694</v>
      </c>
      <c r="S8" s="61" t="s">
        <v>694</v>
      </c>
      <c r="T8" s="61" t="s">
        <v>693</v>
      </c>
      <c r="U8" s="61" t="s">
        <v>693</v>
      </c>
      <c r="V8" s="61" t="s">
        <v>694</v>
      </c>
      <c r="W8" s="61" t="s">
        <v>694</v>
      </c>
      <c r="X8" s="61" t="s">
        <v>694</v>
      </c>
      <c r="Y8" s="61" t="s">
        <v>694</v>
      </c>
      <c r="Z8" s="61" t="s">
        <v>694</v>
      </c>
      <c r="AA8" s="61" t="s">
        <v>693</v>
      </c>
      <c r="AB8" s="61" t="s">
        <v>693</v>
      </c>
      <c r="AC8" s="61" t="s">
        <v>693</v>
      </c>
      <c r="AD8" s="61" t="s">
        <v>693</v>
      </c>
      <c r="AE8" s="61" t="s">
        <v>694</v>
      </c>
      <c r="AF8" s="61" t="s">
        <v>694</v>
      </c>
      <c r="AG8" s="61" t="s">
        <v>693</v>
      </c>
      <c r="AH8" s="61" t="s">
        <v>694</v>
      </c>
      <c r="AI8" s="61" t="s">
        <v>694</v>
      </c>
      <c r="AJ8" s="61" t="s">
        <v>694</v>
      </c>
      <c r="AK8" s="61" t="s">
        <v>694</v>
      </c>
      <c r="AL8" s="80" t="s">
        <v>694</v>
      </c>
      <c r="AM8" s="61" t="s">
        <v>693</v>
      </c>
      <c r="AN8" s="61" t="s">
        <v>693</v>
      </c>
      <c r="AO8" s="61" t="s">
        <v>693</v>
      </c>
      <c r="AP8" s="61" t="s">
        <v>694</v>
      </c>
      <c r="AQ8" s="61" t="s">
        <v>693</v>
      </c>
      <c r="AR8" s="61" t="s">
        <v>694</v>
      </c>
      <c r="AS8" s="61" t="s">
        <v>693</v>
      </c>
      <c r="AT8" s="61" t="s">
        <v>694</v>
      </c>
      <c r="AU8" s="61" t="s">
        <v>693</v>
      </c>
      <c r="AV8" s="61" t="s">
        <v>694</v>
      </c>
      <c r="AW8" s="61" t="s">
        <v>693</v>
      </c>
      <c r="AX8" s="61" t="s">
        <v>693</v>
      </c>
      <c r="AY8" s="61" t="s">
        <v>693</v>
      </c>
      <c r="AZ8" s="61" t="s">
        <v>693</v>
      </c>
      <c r="BA8" s="61" t="s">
        <v>693</v>
      </c>
      <c r="BB8" s="61" t="s">
        <v>693</v>
      </c>
      <c r="BC8" s="61" t="s">
        <v>694</v>
      </c>
      <c r="BD8" s="61" t="s">
        <v>693</v>
      </c>
      <c r="BE8" s="61" t="s">
        <v>693</v>
      </c>
      <c r="BF8" s="61" t="s">
        <v>693</v>
      </c>
      <c r="BG8" s="61" t="s">
        <v>694</v>
      </c>
      <c r="BH8" s="61" t="s">
        <v>693</v>
      </c>
      <c r="BI8" s="61" t="s">
        <v>694</v>
      </c>
      <c r="BJ8" s="61" t="s">
        <v>694</v>
      </c>
      <c r="BK8" s="61" t="s">
        <v>694</v>
      </c>
      <c r="BL8" s="70">
        <f t="shared" si="0"/>
        <v>34</v>
      </c>
      <c r="BM8" s="71">
        <f t="shared" si="1"/>
        <v>0.55737704918032782</v>
      </c>
      <c r="BN8" s="70">
        <f t="shared" si="2"/>
        <v>27</v>
      </c>
      <c r="BO8" s="71">
        <f t="shared" si="3"/>
        <v>0.44262295081967212</v>
      </c>
      <c r="BP8" s="96">
        <f t="shared" si="4"/>
        <v>1.2592592592592593</v>
      </c>
      <c r="BQ8" s="70">
        <f t="shared" si="5"/>
        <v>0</v>
      </c>
      <c r="BR8" s="71">
        <f t="shared" si="6"/>
        <v>0</v>
      </c>
    </row>
    <row r="9" spans="1:71" ht="15.75">
      <c r="A9" s="331" t="s">
        <v>222</v>
      </c>
      <c r="B9" s="332" t="s">
        <v>77</v>
      </c>
      <c r="C9" s="61" t="s">
        <v>694</v>
      </c>
      <c r="D9" s="61" t="s">
        <v>694</v>
      </c>
      <c r="E9" s="61" t="s">
        <v>694</v>
      </c>
      <c r="F9" s="61" t="s">
        <v>694</v>
      </c>
      <c r="G9" s="61" t="s">
        <v>694</v>
      </c>
      <c r="H9" s="61" t="s">
        <v>694</v>
      </c>
      <c r="I9" s="61" t="s">
        <v>694</v>
      </c>
      <c r="J9" s="61" t="s">
        <v>693</v>
      </c>
      <c r="K9" s="61" t="s">
        <v>694</v>
      </c>
      <c r="L9" s="61" t="s">
        <v>694</v>
      </c>
      <c r="M9" s="61" t="s">
        <v>693</v>
      </c>
      <c r="N9" s="61" t="s">
        <v>693</v>
      </c>
      <c r="O9" s="61" t="s">
        <v>694</v>
      </c>
      <c r="P9" s="61" t="s">
        <v>694</v>
      </c>
      <c r="Q9" s="61" t="s">
        <v>693</v>
      </c>
      <c r="R9" s="61" t="s">
        <v>694</v>
      </c>
      <c r="S9" s="61" t="s">
        <v>694</v>
      </c>
      <c r="T9" s="61" t="s">
        <v>693</v>
      </c>
      <c r="U9" s="61" t="s">
        <v>693</v>
      </c>
      <c r="V9" s="61" t="s">
        <v>694</v>
      </c>
      <c r="W9" s="61" t="s">
        <v>694</v>
      </c>
      <c r="X9" s="61" t="s">
        <v>694</v>
      </c>
      <c r="Y9" s="61" t="s">
        <v>694</v>
      </c>
      <c r="Z9" s="61" t="s">
        <v>694</v>
      </c>
      <c r="AA9" s="61" t="s">
        <v>693</v>
      </c>
      <c r="AB9" s="61" t="s">
        <v>693</v>
      </c>
      <c r="AC9" s="61" t="s">
        <v>693</v>
      </c>
      <c r="AD9" s="61" t="s">
        <v>693</v>
      </c>
      <c r="AE9" s="61" t="s">
        <v>694</v>
      </c>
      <c r="AF9" s="61" t="s">
        <v>694</v>
      </c>
      <c r="AG9" s="61" t="s">
        <v>693</v>
      </c>
      <c r="AH9" s="61" t="s">
        <v>694</v>
      </c>
      <c r="AI9" s="61" t="s">
        <v>694</v>
      </c>
      <c r="AJ9" s="61" t="s">
        <v>694</v>
      </c>
      <c r="AK9" s="61" t="s">
        <v>694</v>
      </c>
      <c r="AL9" s="80" t="s">
        <v>694</v>
      </c>
      <c r="AM9" s="61" t="s">
        <v>693</v>
      </c>
      <c r="AN9" s="61" t="s">
        <v>693</v>
      </c>
      <c r="AO9" s="61" t="s">
        <v>693</v>
      </c>
      <c r="AP9" s="61" t="s">
        <v>694</v>
      </c>
      <c r="AQ9" s="61" t="s">
        <v>693</v>
      </c>
      <c r="AR9" s="61" t="s">
        <v>694</v>
      </c>
      <c r="AS9" s="61" t="s">
        <v>693</v>
      </c>
      <c r="AT9" s="61" t="s">
        <v>694</v>
      </c>
      <c r="AU9" s="61" t="s">
        <v>693</v>
      </c>
      <c r="AV9" s="61" t="s">
        <v>694</v>
      </c>
      <c r="AW9" s="61" t="s">
        <v>693</v>
      </c>
      <c r="AX9" s="61" t="s">
        <v>693</v>
      </c>
      <c r="AY9" s="61" t="s">
        <v>693</v>
      </c>
      <c r="AZ9" s="61" t="s">
        <v>693</v>
      </c>
      <c r="BA9" s="61" t="s">
        <v>693</v>
      </c>
      <c r="BB9" s="61" t="s">
        <v>693</v>
      </c>
      <c r="BC9" s="61" t="s">
        <v>694</v>
      </c>
      <c r="BD9" s="61" t="s">
        <v>693</v>
      </c>
      <c r="BE9" s="61" t="s">
        <v>693</v>
      </c>
      <c r="BF9" s="61" t="s">
        <v>693</v>
      </c>
      <c r="BG9" s="61" t="s">
        <v>694</v>
      </c>
      <c r="BH9" s="61" t="s">
        <v>693</v>
      </c>
      <c r="BI9" s="61" t="s">
        <v>694</v>
      </c>
      <c r="BJ9" s="61" t="s">
        <v>694</v>
      </c>
      <c r="BK9" s="61" t="s">
        <v>694</v>
      </c>
      <c r="BL9" s="70">
        <f t="shared" si="0"/>
        <v>34</v>
      </c>
      <c r="BM9" s="71">
        <f t="shared" si="1"/>
        <v>0.55737704918032782</v>
      </c>
      <c r="BN9" s="70">
        <f t="shared" si="2"/>
        <v>27</v>
      </c>
      <c r="BO9" s="71">
        <f t="shared" si="3"/>
        <v>0.44262295081967212</v>
      </c>
      <c r="BP9" s="96">
        <f t="shared" ref="BP9" si="7">BL9/BN9</f>
        <v>1.2592592592592593</v>
      </c>
      <c r="BQ9" s="70">
        <f t="shared" si="5"/>
        <v>0</v>
      </c>
      <c r="BR9" s="71">
        <f t="shared" si="6"/>
        <v>0</v>
      </c>
    </row>
    <row r="10" spans="1:71" ht="15.75">
      <c r="A10" s="331" t="s">
        <v>223</v>
      </c>
      <c r="B10" s="332" t="s">
        <v>78</v>
      </c>
      <c r="C10" s="61" t="s">
        <v>694</v>
      </c>
      <c r="D10" s="61" t="s">
        <v>694</v>
      </c>
      <c r="E10" s="61" t="s">
        <v>694</v>
      </c>
      <c r="F10" s="61" t="s">
        <v>694</v>
      </c>
      <c r="G10" s="61" t="s">
        <v>694</v>
      </c>
      <c r="H10" s="61" t="s">
        <v>694</v>
      </c>
      <c r="I10" s="61" t="s">
        <v>694</v>
      </c>
      <c r="J10" s="61" t="s">
        <v>693</v>
      </c>
      <c r="K10" s="61" t="s">
        <v>694</v>
      </c>
      <c r="L10" s="61" t="s">
        <v>694</v>
      </c>
      <c r="M10" s="61" t="s">
        <v>693</v>
      </c>
      <c r="N10" s="61" t="s">
        <v>693</v>
      </c>
      <c r="O10" s="61" t="s">
        <v>694</v>
      </c>
      <c r="P10" s="61" t="s">
        <v>694</v>
      </c>
      <c r="Q10" s="61" t="s">
        <v>693</v>
      </c>
      <c r="R10" s="61" t="s">
        <v>694</v>
      </c>
      <c r="S10" s="61" t="s">
        <v>694</v>
      </c>
      <c r="T10" s="61" t="s">
        <v>693</v>
      </c>
      <c r="U10" s="61" t="s">
        <v>693</v>
      </c>
      <c r="V10" s="61" t="s">
        <v>694</v>
      </c>
      <c r="W10" s="61" t="s">
        <v>694</v>
      </c>
      <c r="X10" s="61" t="s">
        <v>694</v>
      </c>
      <c r="Y10" s="61" t="s">
        <v>694</v>
      </c>
      <c r="Z10" s="61" t="s">
        <v>694</v>
      </c>
      <c r="AA10" s="61" t="s">
        <v>693</v>
      </c>
      <c r="AB10" s="61" t="s">
        <v>693</v>
      </c>
      <c r="AC10" s="61" t="s">
        <v>693</v>
      </c>
      <c r="AD10" s="61" t="s">
        <v>693</v>
      </c>
      <c r="AE10" s="61" t="s">
        <v>694</v>
      </c>
      <c r="AF10" s="61" t="s">
        <v>694</v>
      </c>
      <c r="AG10" s="61" t="s">
        <v>693</v>
      </c>
      <c r="AH10" s="61" t="s">
        <v>694</v>
      </c>
      <c r="AI10" s="61" t="s">
        <v>694</v>
      </c>
      <c r="AJ10" s="61" t="s">
        <v>694</v>
      </c>
      <c r="AK10" s="61" t="s">
        <v>694</v>
      </c>
      <c r="AL10" s="80" t="s">
        <v>694</v>
      </c>
      <c r="AM10" s="61" t="s">
        <v>693</v>
      </c>
      <c r="AN10" s="61" t="s">
        <v>693</v>
      </c>
      <c r="AO10" s="61" t="s">
        <v>693</v>
      </c>
      <c r="AP10" s="61" t="s">
        <v>694</v>
      </c>
      <c r="AQ10" s="61" t="s">
        <v>693</v>
      </c>
      <c r="AR10" s="61" t="s">
        <v>694</v>
      </c>
      <c r="AS10" s="61" t="s">
        <v>693</v>
      </c>
      <c r="AT10" s="61" t="s">
        <v>694</v>
      </c>
      <c r="AU10" s="61" t="s">
        <v>693</v>
      </c>
      <c r="AV10" s="61" t="s">
        <v>694</v>
      </c>
      <c r="AW10" s="61" t="s">
        <v>693</v>
      </c>
      <c r="AX10" s="61" t="s">
        <v>693</v>
      </c>
      <c r="AY10" s="61" t="s">
        <v>693</v>
      </c>
      <c r="AZ10" s="61" t="s">
        <v>693</v>
      </c>
      <c r="BA10" s="61" t="s">
        <v>693</v>
      </c>
      <c r="BB10" s="61" t="s">
        <v>693</v>
      </c>
      <c r="BC10" s="61" t="s">
        <v>694</v>
      </c>
      <c r="BD10" s="61" t="s">
        <v>693</v>
      </c>
      <c r="BE10" s="61" t="s">
        <v>693</v>
      </c>
      <c r="BF10" s="61" t="s">
        <v>693</v>
      </c>
      <c r="BG10" s="61" t="s">
        <v>694</v>
      </c>
      <c r="BH10" s="61" t="s">
        <v>693</v>
      </c>
      <c r="BI10" s="61" t="s">
        <v>694</v>
      </c>
      <c r="BJ10" s="61" t="s">
        <v>694</v>
      </c>
      <c r="BK10" s="61" t="s">
        <v>694</v>
      </c>
      <c r="BL10" s="70">
        <f t="shared" si="0"/>
        <v>34</v>
      </c>
      <c r="BM10" s="71">
        <f t="shared" si="1"/>
        <v>0.55737704918032782</v>
      </c>
      <c r="BN10" s="70">
        <f t="shared" si="2"/>
        <v>27</v>
      </c>
      <c r="BO10" s="71">
        <f t="shared" si="3"/>
        <v>0.44262295081967212</v>
      </c>
      <c r="BP10" s="96">
        <f t="shared" si="4"/>
        <v>1.2592592592592593</v>
      </c>
      <c r="BQ10" s="70">
        <f t="shared" si="5"/>
        <v>0</v>
      </c>
      <c r="BR10" s="71">
        <f t="shared" si="6"/>
        <v>0</v>
      </c>
    </row>
    <row r="11" spans="1:71" ht="15.75">
      <c r="A11" s="331" t="s">
        <v>224</v>
      </c>
      <c r="B11" s="332" t="s">
        <v>79</v>
      </c>
      <c r="C11" s="61" t="s">
        <v>694</v>
      </c>
      <c r="D11" s="61" t="s">
        <v>694</v>
      </c>
      <c r="E11" s="61" t="s">
        <v>694</v>
      </c>
      <c r="F11" s="61" t="s">
        <v>694</v>
      </c>
      <c r="G11" s="61" t="s">
        <v>694</v>
      </c>
      <c r="H11" s="61" t="s">
        <v>694</v>
      </c>
      <c r="I11" s="61" t="s">
        <v>694</v>
      </c>
      <c r="J11" s="61" t="s">
        <v>693</v>
      </c>
      <c r="K11" s="61" t="s">
        <v>694</v>
      </c>
      <c r="L11" s="61" t="s">
        <v>694</v>
      </c>
      <c r="M11" s="61" t="s">
        <v>693</v>
      </c>
      <c r="N11" s="61" t="s">
        <v>693</v>
      </c>
      <c r="O11" s="61" t="s">
        <v>694</v>
      </c>
      <c r="P11" s="61" t="s">
        <v>694</v>
      </c>
      <c r="Q11" s="61" t="s">
        <v>693</v>
      </c>
      <c r="R11" s="61" t="s">
        <v>694</v>
      </c>
      <c r="S11" s="61" t="s">
        <v>694</v>
      </c>
      <c r="T11" s="61" t="s">
        <v>693</v>
      </c>
      <c r="U11" s="61" t="s">
        <v>693</v>
      </c>
      <c r="V11" s="61" t="s">
        <v>694</v>
      </c>
      <c r="W11" s="61" t="s">
        <v>694</v>
      </c>
      <c r="X11" s="61" t="s">
        <v>694</v>
      </c>
      <c r="Y11" s="61" t="s">
        <v>694</v>
      </c>
      <c r="Z11" s="61" t="s">
        <v>694</v>
      </c>
      <c r="AA11" s="61" t="s">
        <v>693</v>
      </c>
      <c r="AB11" s="61" t="s">
        <v>693</v>
      </c>
      <c r="AC11" s="61" t="s">
        <v>693</v>
      </c>
      <c r="AD11" s="61" t="s">
        <v>693</v>
      </c>
      <c r="AE11" s="61" t="s">
        <v>694</v>
      </c>
      <c r="AF11" s="61" t="s">
        <v>694</v>
      </c>
      <c r="AG11" s="61" t="s">
        <v>693</v>
      </c>
      <c r="AH11" s="61" t="s">
        <v>694</v>
      </c>
      <c r="AI11" s="61" t="s">
        <v>694</v>
      </c>
      <c r="AJ11" s="61" t="s">
        <v>694</v>
      </c>
      <c r="AK11" s="61" t="s">
        <v>694</v>
      </c>
      <c r="AL11" s="80" t="s">
        <v>694</v>
      </c>
      <c r="AM11" s="61" t="s">
        <v>693</v>
      </c>
      <c r="AN11" s="61" t="s">
        <v>693</v>
      </c>
      <c r="AO11" s="61" t="s">
        <v>693</v>
      </c>
      <c r="AP11" s="61" t="s">
        <v>694</v>
      </c>
      <c r="AQ11" s="61" t="s">
        <v>693</v>
      </c>
      <c r="AR11" s="61" t="s">
        <v>694</v>
      </c>
      <c r="AS11" s="61" t="s">
        <v>693</v>
      </c>
      <c r="AT11" s="61" t="s">
        <v>694</v>
      </c>
      <c r="AU11" s="61" t="s">
        <v>693</v>
      </c>
      <c r="AV11" s="61" t="s">
        <v>694</v>
      </c>
      <c r="AW11" s="61" t="s">
        <v>693</v>
      </c>
      <c r="AX11" s="61" t="s">
        <v>693</v>
      </c>
      <c r="AY11" s="61" t="s">
        <v>693</v>
      </c>
      <c r="AZ11" s="61" t="s">
        <v>693</v>
      </c>
      <c r="BA11" s="61" t="s">
        <v>693</v>
      </c>
      <c r="BB11" s="61" t="s">
        <v>693</v>
      </c>
      <c r="BC11" s="61" t="s">
        <v>694</v>
      </c>
      <c r="BD11" s="61" t="s">
        <v>693</v>
      </c>
      <c r="BE11" s="61" t="s">
        <v>693</v>
      </c>
      <c r="BF11" s="61" t="s">
        <v>693</v>
      </c>
      <c r="BG11" s="61" t="s">
        <v>694</v>
      </c>
      <c r="BH11" s="61" t="s">
        <v>693</v>
      </c>
      <c r="BI11" s="61" t="s">
        <v>694</v>
      </c>
      <c r="BJ11" s="61" t="s">
        <v>694</v>
      </c>
      <c r="BK11" s="61" t="s">
        <v>694</v>
      </c>
      <c r="BL11" s="70">
        <f t="shared" si="0"/>
        <v>34</v>
      </c>
      <c r="BM11" s="71">
        <f t="shared" si="1"/>
        <v>0.55737704918032782</v>
      </c>
      <c r="BN11" s="70">
        <f t="shared" si="2"/>
        <v>27</v>
      </c>
      <c r="BO11" s="71">
        <f t="shared" si="3"/>
        <v>0.44262295081967212</v>
      </c>
      <c r="BP11" s="96">
        <f t="shared" si="4"/>
        <v>1.2592592592592593</v>
      </c>
      <c r="BQ11" s="70">
        <f t="shared" si="5"/>
        <v>0</v>
      </c>
      <c r="BR11" s="71">
        <f t="shared" si="6"/>
        <v>0</v>
      </c>
    </row>
    <row r="12" spans="1:71" ht="15.75">
      <c r="A12" s="331" t="s">
        <v>225</v>
      </c>
      <c r="B12" s="332" t="s">
        <v>81</v>
      </c>
      <c r="C12" s="61" t="s">
        <v>694</v>
      </c>
      <c r="D12" s="61" t="s">
        <v>694</v>
      </c>
      <c r="E12" s="61" t="s">
        <v>694</v>
      </c>
      <c r="F12" s="61" t="s">
        <v>694</v>
      </c>
      <c r="G12" s="61" t="s">
        <v>694</v>
      </c>
      <c r="H12" s="61" t="s">
        <v>694</v>
      </c>
      <c r="I12" s="61" t="s">
        <v>694</v>
      </c>
      <c r="J12" s="61" t="s">
        <v>693</v>
      </c>
      <c r="K12" s="61" t="s">
        <v>694</v>
      </c>
      <c r="L12" s="61" t="s">
        <v>694</v>
      </c>
      <c r="M12" s="61" t="s">
        <v>693</v>
      </c>
      <c r="N12" s="61" t="s">
        <v>693</v>
      </c>
      <c r="O12" s="61" t="s">
        <v>694</v>
      </c>
      <c r="P12" s="61" t="s">
        <v>694</v>
      </c>
      <c r="Q12" s="61" t="s">
        <v>693</v>
      </c>
      <c r="R12" s="61" t="s">
        <v>694</v>
      </c>
      <c r="S12" s="61" t="s">
        <v>694</v>
      </c>
      <c r="T12" s="61" t="s">
        <v>693</v>
      </c>
      <c r="U12" s="61" t="s">
        <v>693</v>
      </c>
      <c r="V12" s="61" t="s">
        <v>694</v>
      </c>
      <c r="W12" s="61" t="s">
        <v>694</v>
      </c>
      <c r="X12" s="61" t="s">
        <v>694</v>
      </c>
      <c r="Y12" s="61" t="s">
        <v>694</v>
      </c>
      <c r="Z12" s="61" t="s">
        <v>694</v>
      </c>
      <c r="AA12" s="61" t="s">
        <v>693</v>
      </c>
      <c r="AB12" s="61" t="s">
        <v>693</v>
      </c>
      <c r="AC12" s="61" t="s">
        <v>693</v>
      </c>
      <c r="AD12" s="61" t="s">
        <v>693</v>
      </c>
      <c r="AE12" s="61" t="s">
        <v>694</v>
      </c>
      <c r="AF12" s="61" t="s">
        <v>694</v>
      </c>
      <c r="AG12" s="61" t="s">
        <v>693</v>
      </c>
      <c r="AH12" s="61" t="s">
        <v>694</v>
      </c>
      <c r="AI12" s="61" t="s">
        <v>694</v>
      </c>
      <c r="AJ12" s="61" t="s">
        <v>694</v>
      </c>
      <c r="AK12" s="61" t="s">
        <v>694</v>
      </c>
      <c r="AL12" s="80" t="s">
        <v>694</v>
      </c>
      <c r="AM12" s="61" t="s">
        <v>693</v>
      </c>
      <c r="AN12" s="61" t="s">
        <v>693</v>
      </c>
      <c r="AO12" s="61" t="s">
        <v>693</v>
      </c>
      <c r="AP12" s="61" t="s">
        <v>694</v>
      </c>
      <c r="AQ12" s="61" t="s">
        <v>693</v>
      </c>
      <c r="AR12" s="61" t="s">
        <v>694</v>
      </c>
      <c r="AS12" s="61" t="s">
        <v>693</v>
      </c>
      <c r="AT12" s="61" t="s">
        <v>694</v>
      </c>
      <c r="AU12" s="61" t="s">
        <v>693</v>
      </c>
      <c r="AV12" s="61" t="s">
        <v>694</v>
      </c>
      <c r="AW12" s="61" t="s">
        <v>693</v>
      </c>
      <c r="AX12" s="61" t="s">
        <v>693</v>
      </c>
      <c r="AY12" s="61" t="s">
        <v>693</v>
      </c>
      <c r="AZ12" s="61" t="s">
        <v>693</v>
      </c>
      <c r="BA12" s="61" t="s">
        <v>693</v>
      </c>
      <c r="BB12" s="61" t="s">
        <v>693</v>
      </c>
      <c r="BC12" s="61" t="s">
        <v>694</v>
      </c>
      <c r="BD12" s="61" t="s">
        <v>693</v>
      </c>
      <c r="BE12" s="61" t="s">
        <v>693</v>
      </c>
      <c r="BF12" s="61" t="s">
        <v>693</v>
      </c>
      <c r="BG12" s="61" t="s">
        <v>694</v>
      </c>
      <c r="BH12" s="61" t="s">
        <v>693</v>
      </c>
      <c r="BI12" s="61" t="s">
        <v>694</v>
      </c>
      <c r="BJ12" s="61" t="s">
        <v>694</v>
      </c>
      <c r="BK12" s="61" t="s">
        <v>694</v>
      </c>
      <c r="BL12" s="70">
        <f t="shared" si="0"/>
        <v>34</v>
      </c>
      <c r="BM12" s="71">
        <f t="shared" si="1"/>
        <v>0.55737704918032782</v>
      </c>
      <c r="BN12" s="70">
        <f t="shared" si="2"/>
        <v>27</v>
      </c>
      <c r="BO12" s="71">
        <f t="shared" si="3"/>
        <v>0.44262295081967212</v>
      </c>
      <c r="BP12" s="96">
        <f t="shared" si="4"/>
        <v>1.2592592592592593</v>
      </c>
      <c r="BQ12" s="70">
        <f t="shared" si="5"/>
        <v>0</v>
      </c>
      <c r="BR12" s="71">
        <f t="shared" si="6"/>
        <v>0</v>
      </c>
    </row>
    <row r="13" spans="1:71" ht="15.75">
      <c r="A13" s="331" t="s">
        <v>226</v>
      </c>
      <c r="B13" s="332" t="s">
        <v>82</v>
      </c>
      <c r="C13" s="61" t="s">
        <v>694</v>
      </c>
      <c r="D13" s="61" t="s">
        <v>694</v>
      </c>
      <c r="E13" s="61" t="s">
        <v>694</v>
      </c>
      <c r="F13" s="61" t="s">
        <v>694</v>
      </c>
      <c r="G13" s="61" t="s">
        <v>694</v>
      </c>
      <c r="H13" s="61" t="s">
        <v>694</v>
      </c>
      <c r="I13" s="61" t="s">
        <v>694</v>
      </c>
      <c r="J13" s="61" t="s">
        <v>693</v>
      </c>
      <c r="K13" s="61" t="s">
        <v>694</v>
      </c>
      <c r="L13" s="61" t="s">
        <v>694</v>
      </c>
      <c r="M13" s="61" t="s">
        <v>693</v>
      </c>
      <c r="N13" s="61" t="s">
        <v>693</v>
      </c>
      <c r="O13" s="61" t="s">
        <v>694</v>
      </c>
      <c r="P13" s="61" t="s">
        <v>694</v>
      </c>
      <c r="Q13" s="61" t="s">
        <v>693</v>
      </c>
      <c r="R13" s="61" t="s">
        <v>694</v>
      </c>
      <c r="S13" s="61" t="s">
        <v>694</v>
      </c>
      <c r="T13" s="61" t="s">
        <v>693</v>
      </c>
      <c r="U13" s="61" t="s">
        <v>693</v>
      </c>
      <c r="V13" s="61" t="s">
        <v>694</v>
      </c>
      <c r="W13" s="61" t="s">
        <v>694</v>
      </c>
      <c r="X13" s="61" t="s">
        <v>694</v>
      </c>
      <c r="Y13" s="61" t="s">
        <v>694</v>
      </c>
      <c r="Z13" s="61" t="s">
        <v>694</v>
      </c>
      <c r="AA13" s="61" t="s">
        <v>693</v>
      </c>
      <c r="AB13" s="61" t="s">
        <v>693</v>
      </c>
      <c r="AC13" s="61" t="s">
        <v>693</v>
      </c>
      <c r="AD13" s="61" t="s">
        <v>693</v>
      </c>
      <c r="AE13" s="61" t="s">
        <v>694</v>
      </c>
      <c r="AF13" s="61" t="s">
        <v>694</v>
      </c>
      <c r="AG13" s="61" t="s">
        <v>693</v>
      </c>
      <c r="AH13" s="61" t="s">
        <v>694</v>
      </c>
      <c r="AI13" s="61" t="s">
        <v>694</v>
      </c>
      <c r="AJ13" s="61" t="s">
        <v>694</v>
      </c>
      <c r="AK13" s="61" t="s">
        <v>694</v>
      </c>
      <c r="AL13" s="80" t="s">
        <v>694</v>
      </c>
      <c r="AM13" s="61" t="s">
        <v>693</v>
      </c>
      <c r="AN13" s="61" t="s">
        <v>693</v>
      </c>
      <c r="AO13" s="61" t="s">
        <v>693</v>
      </c>
      <c r="AP13" s="61" t="s">
        <v>694</v>
      </c>
      <c r="AQ13" s="61" t="s">
        <v>693</v>
      </c>
      <c r="AR13" s="61" t="s">
        <v>694</v>
      </c>
      <c r="AS13" s="61" t="s">
        <v>693</v>
      </c>
      <c r="AT13" s="61" t="s">
        <v>694</v>
      </c>
      <c r="AU13" s="61" t="s">
        <v>693</v>
      </c>
      <c r="AV13" s="61" t="s">
        <v>694</v>
      </c>
      <c r="AW13" s="61" t="s">
        <v>693</v>
      </c>
      <c r="AX13" s="61" t="s">
        <v>693</v>
      </c>
      <c r="AY13" s="61" t="s">
        <v>693</v>
      </c>
      <c r="AZ13" s="61" t="s">
        <v>693</v>
      </c>
      <c r="BA13" s="61" t="s">
        <v>693</v>
      </c>
      <c r="BB13" s="61" t="s">
        <v>693</v>
      </c>
      <c r="BC13" s="61" t="s">
        <v>694</v>
      </c>
      <c r="BD13" s="61" t="s">
        <v>693</v>
      </c>
      <c r="BE13" s="61" t="s">
        <v>693</v>
      </c>
      <c r="BF13" s="61" t="s">
        <v>693</v>
      </c>
      <c r="BG13" s="61" t="s">
        <v>694</v>
      </c>
      <c r="BH13" s="61" t="s">
        <v>693</v>
      </c>
      <c r="BI13" s="61" t="s">
        <v>694</v>
      </c>
      <c r="BJ13" s="61" t="s">
        <v>694</v>
      </c>
      <c r="BK13" s="61" t="s">
        <v>694</v>
      </c>
      <c r="BL13" s="70">
        <f t="shared" si="0"/>
        <v>34</v>
      </c>
      <c r="BM13" s="71">
        <f t="shared" si="1"/>
        <v>0.55737704918032782</v>
      </c>
      <c r="BN13" s="70">
        <f t="shared" si="2"/>
        <v>27</v>
      </c>
      <c r="BO13" s="71">
        <f t="shared" si="3"/>
        <v>0.44262295081967212</v>
      </c>
      <c r="BP13" s="96">
        <f t="shared" si="4"/>
        <v>1.2592592592592593</v>
      </c>
      <c r="BQ13" s="70">
        <f t="shared" si="5"/>
        <v>0</v>
      </c>
      <c r="BR13" s="71">
        <f t="shared" si="6"/>
        <v>0</v>
      </c>
    </row>
    <row r="14" spans="1:71" ht="15.75">
      <c r="A14" s="331" t="s">
        <v>227</v>
      </c>
      <c r="B14" s="332" t="s">
        <v>83</v>
      </c>
      <c r="C14" s="61" t="s">
        <v>694</v>
      </c>
      <c r="D14" s="61" t="s">
        <v>694</v>
      </c>
      <c r="E14" s="61" t="s">
        <v>694</v>
      </c>
      <c r="F14" s="61" t="s">
        <v>694</v>
      </c>
      <c r="G14" s="61" t="s">
        <v>694</v>
      </c>
      <c r="H14" s="61" t="s">
        <v>694</v>
      </c>
      <c r="I14" s="61" t="s">
        <v>694</v>
      </c>
      <c r="J14" s="61" t="s">
        <v>693</v>
      </c>
      <c r="K14" s="61" t="s">
        <v>694</v>
      </c>
      <c r="L14" s="61" t="s">
        <v>694</v>
      </c>
      <c r="M14" s="61" t="s">
        <v>693</v>
      </c>
      <c r="N14" s="61" t="s">
        <v>693</v>
      </c>
      <c r="O14" s="61" t="s">
        <v>694</v>
      </c>
      <c r="P14" s="61" t="s">
        <v>694</v>
      </c>
      <c r="Q14" s="61" t="s">
        <v>693</v>
      </c>
      <c r="R14" s="61" t="s">
        <v>694</v>
      </c>
      <c r="S14" s="61" t="s">
        <v>694</v>
      </c>
      <c r="T14" s="61" t="s">
        <v>693</v>
      </c>
      <c r="U14" s="61" t="s">
        <v>693</v>
      </c>
      <c r="V14" s="61" t="s">
        <v>694</v>
      </c>
      <c r="W14" s="61" t="s">
        <v>694</v>
      </c>
      <c r="X14" s="61" t="s">
        <v>694</v>
      </c>
      <c r="Y14" s="61" t="s">
        <v>694</v>
      </c>
      <c r="Z14" s="61" t="s">
        <v>694</v>
      </c>
      <c r="AA14" s="61" t="s">
        <v>693</v>
      </c>
      <c r="AB14" s="61" t="s">
        <v>693</v>
      </c>
      <c r="AC14" s="61" t="s">
        <v>693</v>
      </c>
      <c r="AD14" s="61" t="s">
        <v>693</v>
      </c>
      <c r="AE14" s="61" t="s">
        <v>694</v>
      </c>
      <c r="AF14" s="61" t="s">
        <v>694</v>
      </c>
      <c r="AG14" s="61" t="s">
        <v>693</v>
      </c>
      <c r="AH14" s="61" t="s">
        <v>694</v>
      </c>
      <c r="AI14" s="61" t="s">
        <v>694</v>
      </c>
      <c r="AJ14" s="61" t="s">
        <v>694</v>
      </c>
      <c r="AK14" s="61" t="s">
        <v>694</v>
      </c>
      <c r="AL14" s="80" t="s">
        <v>694</v>
      </c>
      <c r="AM14" s="61" t="s">
        <v>693</v>
      </c>
      <c r="AN14" s="61" t="s">
        <v>693</v>
      </c>
      <c r="AO14" s="61" t="s">
        <v>693</v>
      </c>
      <c r="AP14" s="61" t="s">
        <v>694</v>
      </c>
      <c r="AQ14" s="61" t="s">
        <v>693</v>
      </c>
      <c r="AR14" s="61" t="s">
        <v>694</v>
      </c>
      <c r="AS14" s="61" t="s">
        <v>693</v>
      </c>
      <c r="AT14" s="61" t="s">
        <v>694</v>
      </c>
      <c r="AU14" s="61" t="s">
        <v>693</v>
      </c>
      <c r="AV14" s="61" t="s">
        <v>694</v>
      </c>
      <c r="AW14" s="61" t="s">
        <v>693</v>
      </c>
      <c r="AX14" s="61" t="s">
        <v>693</v>
      </c>
      <c r="AY14" s="61" t="s">
        <v>693</v>
      </c>
      <c r="AZ14" s="61" t="s">
        <v>693</v>
      </c>
      <c r="BA14" s="61" t="s">
        <v>693</v>
      </c>
      <c r="BB14" s="61" t="s">
        <v>693</v>
      </c>
      <c r="BC14" s="61" t="s">
        <v>694</v>
      </c>
      <c r="BD14" s="61" t="s">
        <v>693</v>
      </c>
      <c r="BE14" s="61" t="s">
        <v>693</v>
      </c>
      <c r="BF14" s="61" t="s">
        <v>693</v>
      </c>
      <c r="BG14" s="61" t="s">
        <v>694</v>
      </c>
      <c r="BH14" s="61" t="s">
        <v>693</v>
      </c>
      <c r="BI14" s="61" t="s">
        <v>694</v>
      </c>
      <c r="BJ14" s="61" t="s">
        <v>694</v>
      </c>
      <c r="BK14" s="61" t="s">
        <v>694</v>
      </c>
      <c r="BL14" s="70">
        <f t="shared" si="0"/>
        <v>34</v>
      </c>
      <c r="BM14" s="71">
        <f t="shared" si="1"/>
        <v>0.55737704918032782</v>
      </c>
      <c r="BN14" s="70">
        <f t="shared" si="2"/>
        <v>27</v>
      </c>
      <c r="BO14" s="71">
        <f t="shared" si="3"/>
        <v>0.44262295081967212</v>
      </c>
      <c r="BP14" s="96">
        <f t="shared" si="4"/>
        <v>1.2592592592592593</v>
      </c>
      <c r="BQ14" s="70">
        <f t="shared" si="5"/>
        <v>0</v>
      </c>
      <c r="BR14" s="71">
        <f t="shared" si="6"/>
        <v>0</v>
      </c>
    </row>
    <row r="15" spans="1:71" ht="15.75">
      <c r="A15" s="331" t="s">
        <v>228</v>
      </c>
      <c r="B15" s="332" t="s">
        <v>84</v>
      </c>
      <c r="C15" s="61" t="s">
        <v>694</v>
      </c>
      <c r="D15" s="61" t="s">
        <v>694</v>
      </c>
      <c r="E15" s="61" t="s">
        <v>694</v>
      </c>
      <c r="F15" s="61" t="s">
        <v>694</v>
      </c>
      <c r="G15" s="61" t="s">
        <v>694</v>
      </c>
      <c r="H15" s="61" t="s">
        <v>694</v>
      </c>
      <c r="I15" s="61" t="s">
        <v>694</v>
      </c>
      <c r="J15" s="61" t="s">
        <v>693</v>
      </c>
      <c r="K15" s="61" t="s">
        <v>694</v>
      </c>
      <c r="L15" s="61" t="s">
        <v>694</v>
      </c>
      <c r="M15" s="61" t="s">
        <v>693</v>
      </c>
      <c r="N15" s="61" t="s">
        <v>693</v>
      </c>
      <c r="O15" s="61" t="s">
        <v>694</v>
      </c>
      <c r="P15" s="61" t="s">
        <v>694</v>
      </c>
      <c r="Q15" s="61" t="s">
        <v>693</v>
      </c>
      <c r="R15" s="61" t="s">
        <v>694</v>
      </c>
      <c r="S15" s="61" t="s">
        <v>694</v>
      </c>
      <c r="T15" s="61" t="s">
        <v>693</v>
      </c>
      <c r="U15" s="61" t="s">
        <v>693</v>
      </c>
      <c r="V15" s="61" t="s">
        <v>694</v>
      </c>
      <c r="W15" s="61" t="s">
        <v>694</v>
      </c>
      <c r="X15" s="61" t="s">
        <v>694</v>
      </c>
      <c r="Y15" s="61" t="s">
        <v>694</v>
      </c>
      <c r="Z15" s="61" t="s">
        <v>694</v>
      </c>
      <c r="AA15" s="61" t="s">
        <v>693</v>
      </c>
      <c r="AB15" s="61" t="s">
        <v>693</v>
      </c>
      <c r="AC15" s="61" t="s">
        <v>693</v>
      </c>
      <c r="AD15" s="61" t="s">
        <v>693</v>
      </c>
      <c r="AE15" s="61" t="s">
        <v>694</v>
      </c>
      <c r="AF15" s="61" t="s">
        <v>694</v>
      </c>
      <c r="AG15" s="61" t="s">
        <v>693</v>
      </c>
      <c r="AH15" s="61" t="s">
        <v>694</v>
      </c>
      <c r="AI15" s="61" t="s">
        <v>694</v>
      </c>
      <c r="AJ15" s="61" t="s">
        <v>694</v>
      </c>
      <c r="AK15" s="61" t="s">
        <v>694</v>
      </c>
      <c r="AL15" s="80" t="s">
        <v>694</v>
      </c>
      <c r="AM15" s="61" t="s">
        <v>693</v>
      </c>
      <c r="AN15" s="61" t="s">
        <v>693</v>
      </c>
      <c r="AO15" s="61" t="s">
        <v>693</v>
      </c>
      <c r="AP15" s="61" t="s">
        <v>694</v>
      </c>
      <c r="AQ15" s="61" t="s">
        <v>693</v>
      </c>
      <c r="AR15" s="61" t="s">
        <v>694</v>
      </c>
      <c r="AS15" s="61" t="s">
        <v>693</v>
      </c>
      <c r="AT15" s="61" t="s">
        <v>694</v>
      </c>
      <c r="AU15" s="61" t="s">
        <v>693</v>
      </c>
      <c r="AV15" s="61" t="s">
        <v>694</v>
      </c>
      <c r="AW15" s="61" t="s">
        <v>693</v>
      </c>
      <c r="AX15" s="61" t="s">
        <v>693</v>
      </c>
      <c r="AY15" s="61" t="s">
        <v>693</v>
      </c>
      <c r="AZ15" s="61" t="s">
        <v>693</v>
      </c>
      <c r="BA15" s="61" t="s">
        <v>693</v>
      </c>
      <c r="BB15" s="61" t="s">
        <v>693</v>
      </c>
      <c r="BC15" s="61" t="s">
        <v>694</v>
      </c>
      <c r="BD15" s="61" t="s">
        <v>693</v>
      </c>
      <c r="BE15" s="61" t="s">
        <v>693</v>
      </c>
      <c r="BF15" s="61" t="s">
        <v>693</v>
      </c>
      <c r="BG15" s="61" t="s">
        <v>694</v>
      </c>
      <c r="BH15" s="61" t="s">
        <v>693</v>
      </c>
      <c r="BI15" s="61" t="s">
        <v>694</v>
      </c>
      <c r="BJ15" s="61" t="s">
        <v>694</v>
      </c>
      <c r="BK15" s="61" t="s">
        <v>694</v>
      </c>
      <c r="BL15" s="70">
        <f t="shared" si="0"/>
        <v>34</v>
      </c>
      <c r="BM15" s="71">
        <f t="shared" si="1"/>
        <v>0.55737704918032782</v>
      </c>
      <c r="BN15" s="70">
        <f t="shared" si="2"/>
        <v>27</v>
      </c>
      <c r="BO15" s="71">
        <f t="shared" si="3"/>
        <v>0.44262295081967212</v>
      </c>
      <c r="BP15" s="96">
        <f t="shared" si="4"/>
        <v>1.2592592592592593</v>
      </c>
      <c r="BQ15" s="70">
        <f t="shared" si="5"/>
        <v>0</v>
      </c>
      <c r="BR15" s="71">
        <f t="shared" si="6"/>
        <v>0</v>
      </c>
    </row>
    <row r="16" spans="1:71" ht="15.75">
      <c r="A16" s="331" t="s">
        <v>229</v>
      </c>
      <c r="B16" s="332" t="s">
        <v>85</v>
      </c>
      <c r="C16" s="61" t="s">
        <v>694</v>
      </c>
      <c r="D16" s="61" t="s">
        <v>694</v>
      </c>
      <c r="E16" s="61" t="s">
        <v>694</v>
      </c>
      <c r="F16" s="61" t="s">
        <v>694</v>
      </c>
      <c r="G16" s="61" t="s">
        <v>694</v>
      </c>
      <c r="H16" s="61" t="s">
        <v>694</v>
      </c>
      <c r="I16" s="61" t="s">
        <v>694</v>
      </c>
      <c r="J16" s="61" t="s">
        <v>693</v>
      </c>
      <c r="K16" s="61" t="s">
        <v>694</v>
      </c>
      <c r="L16" s="61" t="s">
        <v>694</v>
      </c>
      <c r="M16" s="61" t="s">
        <v>693</v>
      </c>
      <c r="N16" s="61" t="s">
        <v>693</v>
      </c>
      <c r="O16" s="61" t="s">
        <v>694</v>
      </c>
      <c r="P16" s="61" t="s">
        <v>694</v>
      </c>
      <c r="Q16" s="61" t="s">
        <v>693</v>
      </c>
      <c r="R16" s="61" t="s">
        <v>694</v>
      </c>
      <c r="S16" s="61" t="s">
        <v>694</v>
      </c>
      <c r="T16" s="61" t="s">
        <v>693</v>
      </c>
      <c r="U16" s="61" t="s">
        <v>693</v>
      </c>
      <c r="V16" s="61" t="s">
        <v>694</v>
      </c>
      <c r="W16" s="61" t="s">
        <v>694</v>
      </c>
      <c r="X16" s="61" t="s">
        <v>694</v>
      </c>
      <c r="Y16" s="61" t="s">
        <v>694</v>
      </c>
      <c r="Z16" s="61" t="s">
        <v>694</v>
      </c>
      <c r="AA16" s="61" t="s">
        <v>693</v>
      </c>
      <c r="AB16" s="61" t="s">
        <v>693</v>
      </c>
      <c r="AC16" s="61" t="s">
        <v>693</v>
      </c>
      <c r="AD16" s="61" t="s">
        <v>693</v>
      </c>
      <c r="AE16" s="61" t="s">
        <v>694</v>
      </c>
      <c r="AF16" s="61" t="s">
        <v>694</v>
      </c>
      <c r="AG16" s="61" t="s">
        <v>693</v>
      </c>
      <c r="AH16" s="61" t="s">
        <v>694</v>
      </c>
      <c r="AI16" s="61" t="s">
        <v>694</v>
      </c>
      <c r="AJ16" s="61" t="s">
        <v>694</v>
      </c>
      <c r="AK16" s="61" t="s">
        <v>694</v>
      </c>
      <c r="AL16" s="80" t="s">
        <v>694</v>
      </c>
      <c r="AM16" s="61" t="s">
        <v>693</v>
      </c>
      <c r="AN16" s="61" t="s">
        <v>693</v>
      </c>
      <c r="AO16" s="61" t="s">
        <v>693</v>
      </c>
      <c r="AP16" s="61" t="s">
        <v>694</v>
      </c>
      <c r="AQ16" s="61" t="s">
        <v>693</v>
      </c>
      <c r="AR16" s="61" t="s">
        <v>694</v>
      </c>
      <c r="AS16" s="61" t="s">
        <v>693</v>
      </c>
      <c r="AT16" s="61" t="s">
        <v>694</v>
      </c>
      <c r="AU16" s="61" t="s">
        <v>693</v>
      </c>
      <c r="AV16" s="61" t="s">
        <v>694</v>
      </c>
      <c r="AW16" s="61" t="s">
        <v>693</v>
      </c>
      <c r="AX16" s="61" t="s">
        <v>693</v>
      </c>
      <c r="AY16" s="61" t="s">
        <v>693</v>
      </c>
      <c r="AZ16" s="61" t="s">
        <v>693</v>
      </c>
      <c r="BA16" s="61" t="s">
        <v>693</v>
      </c>
      <c r="BB16" s="61" t="s">
        <v>693</v>
      </c>
      <c r="BC16" s="61" t="s">
        <v>694</v>
      </c>
      <c r="BD16" s="61" t="s">
        <v>693</v>
      </c>
      <c r="BE16" s="61" t="s">
        <v>693</v>
      </c>
      <c r="BF16" s="61" t="s">
        <v>693</v>
      </c>
      <c r="BG16" s="61" t="s">
        <v>694</v>
      </c>
      <c r="BH16" s="61" t="s">
        <v>693</v>
      </c>
      <c r="BI16" s="61" t="s">
        <v>694</v>
      </c>
      <c r="BJ16" s="61" t="s">
        <v>694</v>
      </c>
      <c r="BK16" s="61" t="s">
        <v>694</v>
      </c>
      <c r="BL16" s="70">
        <f t="shared" si="0"/>
        <v>34</v>
      </c>
      <c r="BM16" s="71">
        <f t="shared" si="1"/>
        <v>0.55737704918032782</v>
      </c>
      <c r="BN16" s="70">
        <f t="shared" si="2"/>
        <v>27</v>
      </c>
      <c r="BO16" s="71">
        <f t="shared" si="3"/>
        <v>0.44262295081967212</v>
      </c>
      <c r="BP16" s="96">
        <f t="shared" ref="BP16" si="8">BL16/BN16</f>
        <v>1.2592592592592593</v>
      </c>
      <c r="BQ16" s="70">
        <f t="shared" si="5"/>
        <v>0</v>
      </c>
      <c r="BR16" s="71">
        <f t="shared" si="6"/>
        <v>0</v>
      </c>
    </row>
    <row r="17" spans="1:70" ht="15.75">
      <c r="A17" s="331" t="s">
        <v>230</v>
      </c>
      <c r="B17" s="332" t="s">
        <v>86</v>
      </c>
      <c r="C17" s="61" t="s">
        <v>694</v>
      </c>
      <c r="D17" s="61" t="s">
        <v>694</v>
      </c>
      <c r="E17" s="61" t="s">
        <v>694</v>
      </c>
      <c r="F17" s="61" t="s">
        <v>694</v>
      </c>
      <c r="G17" s="61" t="s">
        <v>694</v>
      </c>
      <c r="H17" s="61" t="s">
        <v>694</v>
      </c>
      <c r="I17" s="61" t="s">
        <v>694</v>
      </c>
      <c r="J17" s="61" t="s">
        <v>693</v>
      </c>
      <c r="K17" s="61" t="s">
        <v>694</v>
      </c>
      <c r="L17" s="61" t="s">
        <v>694</v>
      </c>
      <c r="M17" s="61" t="s">
        <v>693</v>
      </c>
      <c r="N17" s="61" t="s">
        <v>693</v>
      </c>
      <c r="O17" s="61" t="s">
        <v>694</v>
      </c>
      <c r="P17" s="61" t="s">
        <v>694</v>
      </c>
      <c r="Q17" s="61" t="s">
        <v>693</v>
      </c>
      <c r="R17" s="61" t="s">
        <v>694</v>
      </c>
      <c r="S17" s="61" t="s">
        <v>694</v>
      </c>
      <c r="T17" s="61" t="s">
        <v>693</v>
      </c>
      <c r="U17" s="61" t="s">
        <v>693</v>
      </c>
      <c r="V17" s="61" t="s">
        <v>694</v>
      </c>
      <c r="W17" s="61" t="s">
        <v>694</v>
      </c>
      <c r="X17" s="61" t="s">
        <v>694</v>
      </c>
      <c r="Y17" s="61" t="s">
        <v>694</v>
      </c>
      <c r="Z17" s="61" t="s">
        <v>694</v>
      </c>
      <c r="AA17" s="61" t="s">
        <v>693</v>
      </c>
      <c r="AB17" s="61" t="s">
        <v>693</v>
      </c>
      <c r="AC17" s="61" t="s">
        <v>693</v>
      </c>
      <c r="AD17" s="61" t="s">
        <v>693</v>
      </c>
      <c r="AE17" s="61" t="s">
        <v>694</v>
      </c>
      <c r="AF17" s="61" t="s">
        <v>694</v>
      </c>
      <c r="AG17" s="61" t="s">
        <v>693</v>
      </c>
      <c r="AH17" s="61" t="s">
        <v>694</v>
      </c>
      <c r="AI17" s="61" t="s">
        <v>694</v>
      </c>
      <c r="AJ17" s="61" t="s">
        <v>694</v>
      </c>
      <c r="AK17" s="61" t="s">
        <v>694</v>
      </c>
      <c r="AL17" s="80" t="s">
        <v>694</v>
      </c>
      <c r="AM17" s="61" t="s">
        <v>693</v>
      </c>
      <c r="AN17" s="61" t="s">
        <v>693</v>
      </c>
      <c r="AO17" s="61" t="s">
        <v>693</v>
      </c>
      <c r="AP17" s="61" t="s">
        <v>694</v>
      </c>
      <c r="AQ17" s="61" t="s">
        <v>693</v>
      </c>
      <c r="AR17" s="61" t="s">
        <v>694</v>
      </c>
      <c r="AS17" s="61" t="s">
        <v>693</v>
      </c>
      <c r="AT17" s="61" t="s">
        <v>694</v>
      </c>
      <c r="AU17" s="61" t="s">
        <v>693</v>
      </c>
      <c r="AV17" s="61" t="s">
        <v>694</v>
      </c>
      <c r="AW17" s="61" t="s">
        <v>693</v>
      </c>
      <c r="AX17" s="61" t="s">
        <v>693</v>
      </c>
      <c r="AY17" s="61" t="s">
        <v>693</v>
      </c>
      <c r="AZ17" s="61" t="s">
        <v>693</v>
      </c>
      <c r="BA17" s="61" t="s">
        <v>693</v>
      </c>
      <c r="BB17" s="61" t="s">
        <v>693</v>
      </c>
      <c r="BC17" s="61" t="s">
        <v>694</v>
      </c>
      <c r="BD17" s="61" t="s">
        <v>693</v>
      </c>
      <c r="BE17" s="61" t="s">
        <v>693</v>
      </c>
      <c r="BF17" s="61" t="s">
        <v>693</v>
      </c>
      <c r="BG17" s="61" t="s">
        <v>694</v>
      </c>
      <c r="BH17" s="61" t="s">
        <v>693</v>
      </c>
      <c r="BI17" s="61" t="s">
        <v>694</v>
      </c>
      <c r="BJ17" s="61" t="s">
        <v>694</v>
      </c>
      <c r="BK17" s="61" t="s">
        <v>694</v>
      </c>
      <c r="BL17" s="70">
        <f t="shared" si="0"/>
        <v>34</v>
      </c>
      <c r="BM17" s="71">
        <f t="shared" si="1"/>
        <v>0.55737704918032782</v>
      </c>
      <c r="BN17" s="70">
        <f t="shared" si="2"/>
        <v>27</v>
      </c>
      <c r="BO17" s="71">
        <f t="shared" si="3"/>
        <v>0.44262295081967212</v>
      </c>
      <c r="BP17" s="96">
        <f t="shared" si="4"/>
        <v>1.2592592592592593</v>
      </c>
      <c r="BQ17" s="70">
        <f t="shared" si="5"/>
        <v>0</v>
      </c>
      <c r="BR17" s="71">
        <f t="shared" si="6"/>
        <v>0</v>
      </c>
    </row>
    <row r="18" spans="1:70" ht="15.75">
      <c r="A18" s="331" t="s">
        <v>231</v>
      </c>
      <c r="B18" s="332" t="s">
        <v>153</v>
      </c>
      <c r="C18" s="61" t="s">
        <v>694</v>
      </c>
      <c r="D18" s="61" t="s">
        <v>694</v>
      </c>
      <c r="E18" s="61" t="s">
        <v>694</v>
      </c>
      <c r="F18" s="61" t="s">
        <v>694</v>
      </c>
      <c r="G18" s="61" t="s">
        <v>694</v>
      </c>
      <c r="H18" s="61" t="s">
        <v>694</v>
      </c>
      <c r="I18" s="61" t="s">
        <v>694</v>
      </c>
      <c r="J18" s="61" t="s">
        <v>693</v>
      </c>
      <c r="K18" s="61" t="s">
        <v>694</v>
      </c>
      <c r="L18" s="61" t="s">
        <v>154</v>
      </c>
      <c r="M18" s="61" t="s">
        <v>693</v>
      </c>
      <c r="N18" s="61" t="s">
        <v>693</v>
      </c>
      <c r="O18" s="61" t="s">
        <v>694</v>
      </c>
      <c r="P18" s="61" t="s">
        <v>154</v>
      </c>
      <c r="Q18" s="61" t="s">
        <v>693</v>
      </c>
      <c r="R18" s="61" t="s">
        <v>694</v>
      </c>
      <c r="S18" s="61" t="s">
        <v>694</v>
      </c>
      <c r="T18" s="61" t="s">
        <v>693</v>
      </c>
      <c r="U18" s="61" t="s">
        <v>693</v>
      </c>
      <c r="V18" s="61" t="s">
        <v>694</v>
      </c>
      <c r="W18" s="61" t="s">
        <v>694</v>
      </c>
      <c r="X18" s="61" t="s">
        <v>694</v>
      </c>
      <c r="Y18" s="61" t="s">
        <v>694</v>
      </c>
      <c r="Z18" s="61" t="s">
        <v>694</v>
      </c>
      <c r="AA18" s="61" t="s">
        <v>693</v>
      </c>
      <c r="AB18" s="61" t="s">
        <v>693</v>
      </c>
      <c r="AC18" s="61" t="s">
        <v>693</v>
      </c>
      <c r="AD18" s="61" t="s">
        <v>693</v>
      </c>
      <c r="AE18" s="61" t="s">
        <v>694</v>
      </c>
      <c r="AF18" s="61" t="s">
        <v>694</v>
      </c>
      <c r="AG18" s="61" t="s">
        <v>693</v>
      </c>
      <c r="AH18" s="61" t="s">
        <v>694</v>
      </c>
      <c r="AI18" s="61" t="s">
        <v>694</v>
      </c>
      <c r="AJ18" s="61" t="s">
        <v>694</v>
      </c>
      <c r="AK18" s="61" t="s">
        <v>694</v>
      </c>
      <c r="AL18" s="80" t="s">
        <v>694</v>
      </c>
      <c r="AM18" s="61" t="s">
        <v>693</v>
      </c>
      <c r="AN18" s="61" t="s">
        <v>693</v>
      </c>
      <c r="AO18" s="61" t="s">
        <v>693</v>
      </c>
      <c r="AP18" s="61" t="s">
        <v>694</v>
      </c>
      <c r="AQ18" s="61" t="s">
        <v>693</v>
      </c>
      <c r="AR18" s="61" t="s">
        <v>694</v>
      </c>
      <c r="AS18" s="61" t="s">
        <v>693</v>
      </c>
      <c r="AT18" s="61" t="s">
        <v>694</v>
      </c>
      <c r="AU18" s="61" t="s">
        <v>693</v>
      </c>
      <c r="AV18" s="61" t="s">
        <v>694</v>
      </c>
      <c r="AW18" s="61" t="s">
        <v>693</v>
      </c>
      <c r="AX18" s="61" t="s">
        <v>693</v>
      </c>
      <c r="AY18" s="61" t="s">
        <v>693</v>
      </c>
      <c r="AZ18" s="61" t="s">
        <v>693</v>
      </c>
      <c r="BA18" s="61" t="s">
        <v>693</v>
      </c>
      <c r="BB18" s="61" t="s">
        <v>693</v>
      </c>
      <c r="BC18" s="61" t="s">
        <v>694</v>
      </c>
      <c r="BD18" s="61" t="s">
        <v>693</v>
      </c>
      <c r="BE18" s="61" t="s">
        <v>693</v>
      </c>
      <c r="BF18" s="61" t="s">
        <v>693</v>
      </c>
      <c r="BG18" s="61" t="s">
        <v>694</v>
      </c>
      <c r="BH18" s="61" t="s">
        <v>693</v>
      </c>
      <c r="BI18" s="61" t="s">
        <v>694</v>
      </c>
      <c r="BJ18" s="61" t="s">
        <v>694</v>
      </c>
      <c r="BK18" s="61" t="s">
        <v>694</v>
      </c>
      <c r="BL18" s="70">
        <f t="shared" si="0"/>
        <v>32</v>
      </c>
      <c r="BM18" s="71">
        <f t="shared" si="1"/>
        <v>0.52459016393442626</v>
      </c>
      <c r="BN18" s="70">
        <f t="shared" si="2"/>
        <v>27</v>
      </c>
      <c r="BO18" s="71">
        <f t="shared" si="3"/>
        <v>0.44262295081967212</v>
      </c>
      <c r="BP18" s="96">
        <f t="shared" si="4"/>
        <v>1.1851851851851851</v>
      </c>
      <c r="BQ18" s="70">
        <f t="shared" si="5"/>
        <v>2</v>
      </c>
      <c r="BR18" s="71">
        <f t="shared" si="6"/>
        <v>3.2786885245901641E-2</v>
      </c>
    </row>
    <row r="19" spans="1:70" ht="15.75">
      <c r="A19" s="331" t="s">
        <v>232</v>
      </c>
      <c r="B19" s="332" t="s">
        <v>87</v>
      </c>
      <c r="C19" s="61" t="s">
        <v>694</v>
      </c>
      <c r="D19" s="61" t="s">
        <v>694</v>
      </c>
      <c r="E19" s="61" t="s">
        <v>694</v>
      </c>
      <c r="F19" s="61" t="s">
        <v>694</v>
      </c>
      <c r="G19" s="61" t="s">
        <v>694</v>
      </c>
      <c r="H19" s="61" t="s">
        <v>694</v>
      </c>
      <c r="I19" s="61" t="s">
        <v>694</v>
      </c>
      <c r="J19" s="61" t="s">
        <v>693</v>
      </c>
      <c r="K19" s="61" t="s">
        <v>694</v>
      </c>
      <c r="L19" s="61" t="s">
        <v>694</v>
      </c>
      <c r="M19" s="61" t="s">
        <v>693</v>
      </c>
      <c r="N19" s="61" t="s">
        <v>693</v>
      </c>
      <c r="O19" s="61" t="s">
        <v>694</v>
      </c>
      <c r="P19" s="61" t="s">
        <v>694</v>
      </c>
      <c r="Q19" s="61" t="s">
        <v>693</v>
      </c>
      <c r="R19" s="61" t="s">
        <v>694</v>
      </c>
      <c r="S19" s="61" t="s">
        <v>694</v>
      </c>
      <c r="T19" s="61" t="s">
        <v>693</v>
      </c>
      <c r="U19" s="61" t="s">
        <v>693</v>
      </c>
      <c r="V19" s="61" t="s">
        <v>694</v>
      </c>
      <c r="W19" s="61" t="s">
        <v>694</v>
      </c>
      <c r="X19" s="61" t="s">
        <v>694</v>
      </c>
      <c r="Y19" s="61" t="s">
        <v>694</v>
      </c>
      <c r="Z19" s="61" t="s">
        <v>694</v>
      </c>
      <c r="AA19" s="61" t="s">
        <v>693</v>
      </c>
      <c r="AB19" s="61" t="s">
        <v>693</v>
      </c>
      <c r="AC19" s="61" t="s">
        <v>693</v>
      </c>
      <c r="AD19" s="61" t="s">
        <v>693</v>
      </c>
      <c r="AE19" s="61" t="s">
        <v>694</v>
      </c>
      <c r="AF19" s="61" t="s">
        <v>694</v>
      </c>
      <c r="AG19" s="61" t="s">
        <v>693</v>
      </c>
      <c r="AH19" s="61" t="s">
        <v>694</v>
      </c>
      <c r="AI19" s="61" t="s">
        <v>694</v>
      </c>
      <c r="AJ19" s="61" t="s">
        <v>694</v>
      </c>
      <c r="AK19" s="61" t="s">
        <v>694</v>
      </c>
      <c r="AL19" s="80" t="s">
        <v>694</v>
      </c>
      <c r="AM19" s="61" t="s">
        <v>693</v>
      </c>
      <c r="AN19" s="61" t="s">
        <v>693</v>
      </c>
      <c r="AO19" s="61" t="s">
        <v>693</v>
      </c>
      <c r="AP19" s="61" t="s">
        <v>694</v>
      </c>
      <c r="AQ19" s="61" t="s">
        <v>693</v>
      </c>
      <c r="AR19" s="61" t="s">
        <v>694</v>
      </c>
      <c r="AS19" s="61" t="s">
        <v>693</v>
      </c>
      <c r="AT19" s="61" t="s">
        <v>694</v>
      </c>
      <c r="AU19" s="61" t="s">
        <v>693</v>
      </c>
      <c r="AV19" s="61" t="s">
        <v>694</v>
      </c>
      <c r="AW19" s="61" t="s">
        <v>693</v>
      </c>
      <c r="AX19" s="61" t="s">
        <v>693</v>
      </c>
      <c r="AY19" s="61" t="s">
        <v>693</v>
      </c>
      <c r="AZ19" s="61" t="s">
        <v>693</v>
      </c>
      <c r="BA19" s="61" t="s">
        <v>693</v>
      </c>
      <c r="BB19" s="61" t="s">
        <v>693</v>
      </c>
      <c r="BC19" s="61" t="s">
        <v>694</v>
      </c>
      <c r="BD19" s="61" t="s">
        <v>693</v>
      </c>
      <c r="BE19" s="61" t="s">
        <v>693</v>
      </c>
      <c r="BF19" s="61" t="s">
        <v>693</v>
      </c>
      <c r="BG19" s="61" t="s">
        <v>694</v>
      </c>
      <c r="BH19" s="61" t="s">
        <v>693</v>
      </c>
      <c r="BI19" s="61" t="s">
        <v>694</v>
      </c>
      <c r="BJ19" s="61" t="s">
        <v>694</v>
      </c>
      <c r="BK19" s="61" t="s">
        <v>694</v>
      </c>
      <c r="BL19" s="70">
        <f t="shared" si="0"/>
        <v>34</v>
      </c>
      <c r="BM19" s="71">
        <f t="shared" si="1"/>
        <v>0.55737704918032782</v>
      </c>
      <c r="BN19" s="70">
        <f t="shared" si="2"/>
        <v>27</v>
      </c>
      <c r="BO19" s="71">
        <f t="shared" si="3"/>
        <v>0.44262295081967212</v>
      </c>
      <c r="BP19" s="96">
        <f t="shared" si="4"/>
        <v>1.2592592592592593</v>
      </c>
      <c r="BQ19" s="70">
        <f t="shared" si="5"/>
        <v>0</v>
      </c>
      <c r="BR19" s="71">
        <f t="shared" si="6"/>
        <v>0</v>
      </c>
    </row>
    <row r="20" spans="1:70" ht="15.75">
      <c r="A20" s="331" t="s">
        <v>233</v>
      </c>
      <c r="B20" s="332" t="s">
        <v>88</v>
      </c>
      <c r="C20" s="61" t="s">
        <v>694</v>
      </c>
      <c r="D20" s="61" t="s">
        <v>694</v>
      </c>
      <c r="E20" s="61" t="s">
        <v>694</v>
      </c>
      <c r="F20" s="61" t="s">
        <v>694</v>
      </c>
      <c r="G20" s="61" t="s">
        <v>694</v>
      </c>
      <c r="H20" s="61" t="s">
        <v>694</v>
      </c>
      <c r="I20" s="61" t="s">
        <v>694</v>
      </c>
      <c r="J20" s="61" t="s">
        <v>693</v>
      </c>
      <c r="K20" s="61" t="s">
        <v>694</v>
      </c>
      <c r="L20" s="61" t="s">
        <v>694</v>
      </c>
      <c r="M20" s="61" t="s">
        <v>693</v>
      </c>
      <c r="N20" s="61" t="s">
        <v>693</v>
      </c>
      <c r="O20" s="61" t="s">
        <v>694</v>
      </c>
      <c r="P20" s="61" t="s">
        <v>694</v>
      </c>
      <c r="Q20" s="61" t="s">
        <v>693</v>
      </c>
      <c r="R20" s="61" t="s">
        <v>694</v>
      </c>
      <c r="S20" s="61" t="s">
        <v>694</v>
      </c>
      <c r="T20" s="61" t="s">
        <v>693</v>
      </c>
      <c r="U20" s="61" t="s">
        <v>693</v>
      </c>
      <c r="V20" s="61" t="s">
        <v>694</v>
      </c>
      <c r="W20" s="61" t="s">
        <v>694</v>
      </c>
      <c r="X20" s="61" t="s">
        <v>694</v>
      </c>
      <c r="Y20" s="61" t="s">
        <v>694</v>
      </c>
      <c r="Z20" s="61" t="s">
        <v>694</v>
      </c>
      <c r="AA20" s="61" t="s">
        <v>693</v>
      </c>
      <c r="AB20" s="61" t="s">
        <v>693</v>
      </c>
      <c r="AC20" s="61" t="s">
        <v>693</v>
      </c>
      <c r="AD20" s="61" t="s">
        <v>693</v>
      </c>
      <c r="AE20" s="61" t="s">
        <v>694</v>
      </c>
      <c r="AF20" s="61" t="s">
        <v>694</v>
      </c>
      <c r="AG20" s="61" t="s">
        <v>693</v>
      </c>
      <c r="AH20" s="61" t="s">
        <v>694</v>
      </c>
      <c r="AI20" s="61" t="s">
        <v>694</v>
      </c>
      <c r="AJ20" s="61" t="s">
        <v>694</v>
      </c>
      <c r="AK20" s="61" t="s">
        <v>694</v>
      </c>
      <c r="AL20" s="80" t="s">
        <v>694</v>
      </c>
      <c r="AM20" s="61" t="s">
        <v>693</v>
      </c>
      <c r="AN20" s="61" t="s">
        <v>693</v>
      </c>
      <c r="AO20" s="61" t="s">
        <v>693</v>
      </c>
      <c r="AP20" s="61" t="s">
        <v>694</v>
      </c>
      <c r="AQ20" s="61" t="s">
        <v>693</v>
      </c>
      <c r="AR20" s="61" t="s">
        <v>694</v>
      </c>
      <c r="AS20" s="61" t="s">
        <v>693</v>
      </c>
      <c r="AT20" s="61" t="s">
        <v>694</v>
      </c>
      <c r="AU20" s="61" t="s">
        <v>693</v>
      </c>
      <c r="AV20" s="61" t="s">
        <v>694</v>
      </c>
      <c r="AW20" s="61" t="s">
        <v>693</v>
      </c>
      <c r="AX20" s="61" t="s">
        <v>693</v>
      </c>
      <c r="AY20" s="61" t="s">
        <v>693</v>
      </c>
      <c r="AZ20" s="61" t="s">
        <v>693</v>
      </c>
      <c r="BA20" s="61" t="s">
        <v>693</v>
      </c>
      <c r="BB20" s="61" t="s">
        <v>693</v>
      </c>
      <c r="BC20" s="61" t="s">
        <v>694</v>
      </c>
      <c r="BD20" s="61" t="s">
        <v>693</v>
      </c>
      <c r="BE20" s="61" t="s">
        <v>693</v>
      </c>
      <c r="BF20" s="61" t="s">
        <v>693</v>
      </c>
      <c r="BG20" s="61" t="s">
        <v>694</v>
      </c>
      <c r="BH20" s="61" t="s">
        <v>693</v>
      </c>
      <c r="BI20" s="61" t="s">
        <v>694</v>
      </c>
      <c r="BJ20" s="61" t="s">
        <v>694</v>
      </c>
      <c r="BK20" s="61" t="s">
        <v>694</v>
      </c>
      <c r="BL20" s="70">
        <f t="shared" si="0"/>
        <v>34</v>
      </c>
      <c r="BM20" s="71">
        <f t="shared" si="1"/>
        <v>0.55737704918032782</v>
      </c>
      <c r="BN20" s="70">
        <f t="shared" si="2"/>
        <v>27</v>
      </c>
      <c r="BO20" s="71">
        <f t="shared" si="3"/>
        <v>0.44262295081967212</v>
      </c>
      <c r="BP20" s="96">
        <f t="shared" si="4"/>
        <v>1.2592592592592593</v>
      </c>
      <c r="BQ20" s="70">
        <f t="shared" si="5"/>
        <v>0</v>
      </c>
      <c r="BR20" s="71">
        <f t="shared" si="6"/>
        <v>0</v>
      </c>
    </row>
    <row r="21" spans="1:70" ht="15.75">
      <c r="A21" s="334" t="s">
        <v>234</v>
      </c>
      <c r="B21" s="344" t="s">
        <v>80</v>
      </c>
      <c r="C21" s="109" t="s">
        <v>694</v>
      </c>
      <c r="D21" s="109" t="s">
        <v>694</v>
      </c>
      <c r="E21" s="109" t="s">
        <v>694</v>
      </c>
      <c r="F21" s="109" t="s">
        <v>694</v>
      </c>
      <c r="G21" s="109" t="s">
        <v>694</v>
      </c>
      <c r="H21" s="109" t="s">
        <v>694</v>
      </c>
      <c r="I21" s="109" t="s">
        <v>694</v>
      </c>
      <c r="J21" s="109" t="s">
        <v>693</v>
      </c>
      <c r="K21" s="109" t="s">
        <v>694</v>
      </c>
      <c r="L21" s="109" t="s">
        <v>694</v>
      </c>
      <c r="M21" s="109" t="s">
        <v>693</v>
      </c>
      <c r="N21" s="109" t="s">
        <v>693</v>
      </c>
      <c r="O21" s="109" t="s">
        <v>694</v>
      </c>
      <c r="P21" s="109" t="s">
        <v>694</v>
      </c>
      <c r="Q21" s="109" t="s">
        <v>693</v>
      </c>
      <c r="R21" s="109" t="s">
        <v>694</v>
      </c>
      <c r="S21" s="109" t="s">
        <v>694</v>
      </c>
      <c r="T21" s="109" t="s">
        <v>693</v>
      </c>
      <c r="U21" s="109" t="s">
        <v>693</v>
      </c>
      <c r="V21" s="109" t="s">
        <v>694</v>
      </c>
      <c r="W21" s="109" t="s">
        <v>694</v>
      </c>
      <c r="X21" s="109" t="s">
        <v>694</v>
      </c>
      <c r="Y21" s="109" t="s">
        <v>694</v>
      </c>
      <c r="Z21" s="109" t="s">
        <v>694</v>
      </c>
      <c r="AA21" s="109" t="s">
        <v>693</v>
      </c>
      <c r="AB21" s="109" t="s">
        <v>693</v>
      </c>
      <c r="AC21" s="109" t="s">
        <v>693</v>
      </c>
      <c r="AD21" s="109" t="s">
        <v>693</v>
      </c>
      <c r="AE21" s="109" t="s">
        <v>694</v>
      </c>
      <c r="AF21" s="109" t="s">
        <v>694</v>
      </c>
      <c r="AG21" s="109" t="s">
        <v>693</v>
      </c>
      <c r="AH21" s="109" t="s">
        <v>694</v>
      </c>
      <c r="AI21" s="109" t="s">
        <v>694</v>
      </c>
      <c r="AJ21" s="109" t="s">
        <v>694</v>
      </c>
      <c r="AK21" s="109" t="s">
        <v>694</v>
      </c>
      <c r="AL21" s="174" t="s">
        <v>694</v>
      </c>
      <c r="AM21" s="109" t="s">
        <v>693</v>
      </c>
      <c r="AN21" s="109" t="s">
        <v>693</v>
      </c>
      <c r="AO21" s="109" t="s">
        <v>693</v>
      </c>
      <c r="AP21" s="109" t="s">
        <v>694</v>
      </c>
      <c r="AQ21" s="109" t="s">
        <v>693</v>
      </c>
      <c r="AR21" s="109" t="s">
        <v>694</v>
      </c>
      <c r="AS21" s="109" t="s">
        <v>693</v>
      </c>
      <c r="AT21" s="109" t="s">
        <v>694</v>
      </c>
      <c r="AU21" s="109" t="s">
        <v>693</v>
      </c>
      <c r="AV21" s="109" t="s">
        <v>694</v>
      </c>
      <c r="AW21" s="109" t="s">
        <v>693</v>
      </c>
      <c r="AX21" s="109" t="s">
        <v>693</v>
      </c>
      <c r="AY21" s="109" t="s">
        <v>693</v>
      </c>
      <c r="AZ21" s="109" t="s">
        <v>693</v>
      </c>
      <c r="BA21" s="109" t="s">
        <v>693</v>
      </c>
      <c r="BB21" s="109" t="s">
        <v>693</v>
      </c>
      <c r="BC21" s="109" t="s">
        <v>694</v>
      </c>
      <c r="BD21" s="109" t="s">
        <v>693</v>
      </c>
      <c r="BE21" s="109" t="s">
        <v>693</v>
      </c>
      <c r="BF21" s="109" t="s">
        <v>693</v>
      </c>
      <c r="BG21" s="109" t="s">
        <v>694</v>
      </c>
      <c r="BH21" s="109" t="s">
        <v>693</v>
      </c>
      <c r="BI21" s="109" t="s">
        <v>694</v>
      </c>
      <c r="BJ21" s="109" t="s">
        <v>694</v>
      </c>
      <c r="BK21" s="109" t="s">
        <v>694</v>
      </c>
      <c r="BL21" s="179">
        <f t="shared" si="0"/>
        <v>34</v>
      </c>
      <c r="BM21" s="180">
        <f t="shared" si="1"/>
        <v>0.55737704918032782</v>
      </c>
      <c r="BN21" s="179">
        <f t="shared" si="2"/>
        <v>27</v>
      </c>
      <c r="BO21" s="180">
        <f t="shared" si="3"/>
        <v>0.44262295081967212</v>
      </c>
      <c r="BP21" s="181">
        <f t="shared" si="4"/>
        <v>1.2592592592592593</v>
      </c>
      <c r="BQ21" s="179">
        <f t="shared" si="5"/>
        <v>0</v>
      </c>
      <c r="BR21" s="180">
        <f t="shared" si="6"/>
        <v>0</v>
      </c>
    </row>
    <row r="22" spans="1:70" ht="15.75">
      <c r="A22" s="337" t="s">
        <v>236</v>
      </c>
      <c r="B22" s="332" t="s">
        <v>64</v>
      </c>
      <c r="C22" s="61" t="s">
        <v>694</v>
      </c>
      <c r="D22" s="61" t="s">
        <v>694</v>
      </c>
      <c r="E22" s="61" t="s">
        <v>694</v>
      </c>
      <c r="F22" s="61" t="s">
        <v>694</v>
      </c>
      <c r="G22" s="61" t="s">
        <v>694</v>
      </c>
      <c r="H22" s="61" t="s">
        <v>694</v>
      </c>
      <c r="I22" s="61" t="s">
        <v>694</v>
      </c>
      <c r="J22" s="61" t="s">
        <v>693</v>
      </c>
      <c r="K22" s="61" t="s">
        <v>694</v>
      </c>
      <c r="L22" s="61" t="s">
        <v>694</v>
      </c>
      <c r="M22" s="61" t="s">
        <v>693</v>
      </c>
      <c r="N22" s="61" t="s">
        <v>693</v>
      </c>
      <c r="O22" s="61" t="s">
        <v>694</v>
      </c>
      <c r="P22" s="61" t="s">
        <v>694</v>
      </c>
      <c r="Q22" s="61" t="s">
        <v>693</v>
      </c>
      <c r="R22" s="61" t="s">
        <v>694</v>
      </c>
      <c r="S22" s="61" t="s">
        <v>694</v>
      </c>
      <c r="T22" s="61" t="s">
        <v>694</v>
      </c>
      <c r="U22" s="61" t="s">
        <v>694</v>
      </c>
      <c r="V22" s="61" t="s">
        <v>694</v>
      </c>
      <c r="W22" s="61" t="s">
        <v>694</v>
      </c>
      <c r="X22" s="61" t="s">
        <v>694</v>
      </c>
      <c r="Y22" s="61" t="s">
        <v>694</v>
      </c>
      <c r="Z22" s="61" t="s">
        <v>693</v>
      </c>
      <c r="AA22" s="61" t="s">
        <v>693</v>
      </c>
      <c r="AB22" s="61" t="s">
        <v>693</v>
      </c>
      <c r="AC22" s="61" t="s">
        <v>693</v>
      </c>
      <c r="AD22" s="61" t="s">
        <v>693</v>
      </c>
      <c r="AE22" s="61" t="s">
        <v>693</v>
      </c>
      <c r="AF22" s="61"/>
      <c r="AG22" s="61" t="s">
        <v>693</v>
      </c>
      <c r="AH22" s="61" t="s">
        <v>694</v>
      </c>
      <c r="AI22" s="61" t="s">
        <v>694</v>
      </c>
      <c r="AJ22" s="61" t="s">
        <v>694</v>
      </c>
      <c r="AK22" s="61" t="s">
        <v>694</v>
      </c>
      <c r="AL22" s="80" t="s">
        <v>154</v>
      </c>
      <c r="AM22" s="61" t="s">
        <v>693</v>
      </c>
      <c r="AN22" s="61" t="s">
        <v>693</v>
      </c>
      <c r="AO22" s="61" t="s">
        <v>693</v>
      </c>
      <c r="AP22" s="61" t="s">
        <v>694</v>
      </c>
      <c r="AQ22" s="61" t="s">
        <v>694</v>
      </c>
      <c r="AR22" s="61" t="s">
        <v>693</v>
      </c>
      <c r="AS22" s="61" t="s">
        <v>693</v>
      </c>
      <c r="AT22" s="61" t="s">
        <v>694</v>
      </c>
      <c r="AU22" s="61" t="s">
        <v>693</v>
      </c>
      <c r="AV22" s="61" t="s">
        <v>694</v>
      </c>
      <c r="AW22" s="61" t="s">
        <v>693</v>
      </c>
      <c r="AX22" s="61" t="s">
        <v>693</v>
      </c>
      <c r="AY22" s="61" t="s">
        <v>693</v>
      </c>
      <c r="AZ22" s="61" t="s">
        <v>693</v>
      </c>
      <c r="BA22" s="61" t="s">
        <v>693</v>
      </c>
      <c r="BB22" s="61" t="s">
        <v>693</v>
      </c>
      <c r="BC22" s="61" t="s">
        <v>693</v>
      </c>
      <c r="BD22" s="61" t="s">
        <v>693</v>
      </c>
      <c r="BE22" s="61" t="s">
        <v>694</v>
      </c>
      <c r="BF22" s="61" t="s">
        <v>694</v>
      </c>
      <c r="BG22" s="61" t="s">
        <v>694</v>
      </c>
      <c r="BH22" s="61" t="s">
        <v>693</v>
      </c>
      <c r="BI22" s="61" t="s">
        <v>694</v>
      </c>
      <c r="BJ22" s="61" t="s">
        <v>694</v>
      </c>
      <c r="BK22" s="61" t="s">
        <v>694</v>
      </c>
      <c r="BL22" s="70">
        <f t="shared" si="0"/>
        <v>33</v>
      </c>
      <c r="BM22" s="71">
        <f t="shared" si="1"/>
        <v>0.55000000000000004</v>
      </c>
      <c r="BN22" s="70">
        <f t="shared" si="2"/>
        <v>26</v>
      </c>
      <c r="BO22" s="71">
        <f t="shared" si="3"/>
        <v>0.43333333333333335</v>
      </c>
      <c r="BP22" s="96">
        <f t="shared" ref="BP22:BP30" si="9">BL22/BN22</f>
        <v>1.2692307692307692</v>
      </c>
      <c r="BQ22" s="70">
        <f t="shared" si="5"/>
        <v>1</v>
      </c>
      <c r="BR22" s="71">
        <f t="shared" si="6"/>
        <v>1.6666666666666666E-2</v>
      </c>
    </row>
    <row r="23" spans="1:70" ht="15.75">
      <c r="A23" s="331" t="s">
        <v>237</v>
      </c>
      <c r="B23" s="332" t="s">
        <v>65</v>
      </c>
      <c r="C23" s="61" t="s">
        <v>694</v>
      </c>
      <c r="D23" s="61" t="s">
        <v>694</v>
      </c>
      <c r="E23" s="61" t="s">
        <v>694</v>
      </c>
      <c r="F23" s="61" t="s">
        <v>694</v>
      </c>
      <c r="G23" s="61" t="s">
        <v>694</v>
      </c>
      <c r="H23" s="61" t="s">
        <v>694</v>
      </c>
      <c r="I23" s="61" t="s">
        <v>694</v>
      </c>
      <c r="J23" s="61" t="s">
        <v>693</v>
      </c>
      <c r="K23" s="61" t="s">
        <v>694</v>
      </c>
      <c r="L23" s="61" t="s">
        <v>694</v>
      </c>
      <c r="M23" s="61" t="s">
        <v>693</v>
      </c>
      <c r="N23" s="61" t="s">
        <v>693</v>
      </c>
      <c r="O23" s="61" t="s">
        <v>694</v>
      </c>
      <c r="P23" s="61" t="s">
        <v>694</v>
      </c>
      <c r="Q23" s="61" t="s">
        <v>693</v>
      </c>
      <c r="R23" s="61" t="s">
        <v>694</v>
      </c>
      <c r="S23" s="61" t="s">
        <v>694</v>
      </c>
      <c r="T23" s="61" t="s">
        <v>694</v>
      </c>
      <c r="U23" s="61" t="s">
        <v>694</v>
      </c>
      <c r="V23" s="61" t="s">
        <v>694</v>
      </c>
      <c r="W23" s="61" t="s">
        <v>694</v>
      </c>
      <c r="X23" s="61" t="s">
        <v>694</v>
      </c>
      <c r="Y23" s="61" t="s">
        <v>694</v>
      </c>
      <c r="Z23" s="61" t="s">
        <v>693</v>
      </c>
      <c r="AA23" s="61" t="s">
        <v>693</v>
      </c>
      <c r="AB23" s="61" t="s">
        <v>693</v>
      </c>
      <c r="AC23" s="61" t="s">
        <v>693</v>
      </c>
      <c r="AD23" s="61" t="s">
        <v>693</v>
      </c>
      <c r="AE23" s="61" t="s">
        <v>693</v>
      </c>
      <c r="AF23" s="61"/>
      <c r="AG23" s="61" t="s">
        <v>693</v>
      </c>
      <c r="AH23" s="61" t="s">
        <v>694</v>
      </c>
      <c r="AI23" s="61" t="s">
        <v>694</v>
      </c>
      <c r="AJ23" s="61" t="s">
        <v>694</v>
      </c>
      <c r="AK23" s="61" t="s">
        <v>694</v>
      </c>
      <c r="AL23" s="80" t="s">
        <v>154</v>
      </c>
      <c r="AM23" s="61" t="s">
        <v>693</v>
      </c>
      <c r="AN23" s="61" t="s">
        <v>693</v>
      </c>
      <c r="AO23" s="61" t="s">
        <v>693</v>
      </c>
      <c r="AP23" s="61" t="s">
        <v>694</v>
      </c>
      <c r="AQ23" s="61" t="s">
        <v>694</v>
      </c>
      <c r="AR23" s="61" t="s">
        <v>693</v>
      </c>
      <c r="AS23" s="61" t="s">
        <v>693</v>
      </c>
      <c r="AT23" s="61" t="s">
        <v>694</v>
      </c>
      <c r="AU23" s="61" t="s">
        <v>693</v>
      </c>
      <c r="AV23" s="61" t="s">
        <v>694</v>
      </c>
      <c r="AW23" s="61" t="s">
        <v>693</v>
      </c>
      <c r="AX23" s="61" t="s">
        <v>693</v>
      </c>
      <c r="AY23" s="61" t="s">
        <v>693</v>
      </c>
      <c r="AZ23" s="61" t="s">
        <v>693</v>
      </c>
      <c r="BA23" s="61" t="s">
        <v>693</v>
      </c>
      <c r="BB23" s="61" t="s">
        <v>693</v>
      </c>
      <c r="BC23" s="61" t="s">
        <v>693</v>
      </c>
      <c r="BD23" s="61" t="s">
        <v>693</v>
      </c>
      <c r="BE23" s="61" t="s">
        <v>694</v>
      </c>
      <c r="BF23" s="61" t="s">
        <v>694</v>
      </c>
      <c r="BG23" s="61" t="s">
        <v>694</v>
      </c>
      <c r="BH23" s="61" t="s">
        <v>693</v>
      </c>
      <c r="BI23" s="61" t="s">
        <v>694</v>
      </c>
      <c r="BJ23" s="61" t="s">
        <v>694</v>
      </c>
      <c r="BK23" s="61" t="s">
        <v>694</v>
      </c>
      <c r="BL23" s="70">
        <f t="shared" si="0"/>
        <v>33</v>
      </c>
      <c r="BM23" s="71">
        <f t="shared" si="1"/>
        <v>0.55000000000000004</v>
      </c>
      <c r="BN23" s="70">
        <f t="shared" si="2"/>
        <v>26</v>
      </c>
      <c r="BO23" s="71">
        <f t="shared" si="3"/>
        <v>0.43333333333333335</v>
      </c>
      <c r="BP23" s="96">
        <f t="shared" si="9"/>
        <v>1.2692307692307692</v>
      </c>
      <c r="BQ23" s="70">
        <f t="shared" si="5"/>
        <v>1</v>
      </c>
      <c r="BR23" s="71">
        <f t="shared" si="6"/>
        <v>1.6666666666666666E-2</v>
      </c>
    </row>
    <row r="24" spans="1:70" ht="15.75">
      <c r="A24" s="331" t="s">
        <v>238</v>
      </c>
      <c r="B24" s="332" t="s">
        <v>66</v>
      </c>
      <c r="C24" s="61" t="s">
        <v>694</v>
      </c>
      <c r="D24" s="61" t="s">
        <v>694</v>
      </c>
      <c r="E24" s="61" t="s">
        <v>694</v>
      </c>
      <c r="F24" s="61" t="s">
        <v>694</v>
      </c>
      <c r="G24" s="61" t="s">
        <v>694</v>
      </c>
      <c r="H24" s="61" t="s">
        <v>694</v>
      </c>
      <c r="I24" s="61" t="s">
        <v>694</v>
      </c>
      <c r="J24" s="61" t="s">
        <v>693</v>
      </c>
      <c r="K24" s="61" t="s">
        <v>694</v>
      </c>
      <c r="L24" s="61" t="s">
        <v>694</v>
      </c>
      <c r="M24" s="61" t="s">
        <v>693</v>
      </c>
      <c r="N24" s="61" t="s">
        <v>693</v>
      </c>
      <c r="O24" s="61" t="s">
        <v>694</v>
      </c>
      <c r="P24" s="61" t="s">
        <v>694</v>
      </c>
      <c r="Q24" s="61" t="s">
        <v>693</v>
      </c>
      <c r="R24" s="61" t="s">
        <v>694</v>
      </c>
      <c r="S24" s="61" t="s">
        <v>694</v>
      </c>
      <c r="T24" s="61" t="s">
        <v>694</v>
      </c>
      <c r="U24" s="61" t="s">
        <v>694</v>
      </c>
      <c r="V24" s="61" t="s">
        <v>694</v>
      </c>
      <c r="W24" s="61" t="s">
        <v>694</v>
      </c>
      <c r="X24" s="61" t="s">
        <v>694</v>
      </c>
      <c r="Y24" s="61" t="s">
        <v>694</v>
      </c>
      <c r="Z24" s="61" t="s">
        <v>693</v>
      </c>
      <c r="AA24" s="61" t="s">
        <v>693</v>
      </c>
      <c r="AB24" s="61" t="s">
        <v>693</v>
      </c>
      <c r="AC24" s="61" t="s">
        <v>693</v>
      </c>
      <c r="AD24" s="61" t="s">
        <v>693</v>
      </c>
      <c r="AE24" s="61" t="s">
        <v>693</v>
      </c>
      <c r="AF24" s="61"/>
      <c r="AG24" s="61" t="s">
        <v>693</v>
      </c>
      <c r="AH24" s="61" t="s">
        <v>694</v>
      </c>
      <c r="AI24" s="61" t="s">
        <v>694</v>
      </c>
      <c r="AJ24" s="61" t="s">
        <v>694</v>
      </c>
      <c r="AK24" s="61" t="s">
        <v>694</v>
      </c>
      <c r="AL24" s="80" t="s">
        <v>154</v>
      </c>
      <c r="AM24" s="61" t="s">
        <v>693</v>
      </c>
      <c r="AN24" s="61" t="s">
        <v>693</v>
      </c>
      <c r="AO24" s="61" t="s">
        <v>693</v>
      </c>
      <c r="AP24" s="61" t="s">
        <v>694</v>
      </c>
      <c r="AQ24" s="61" t="s">
        <v>694</v>
      </c>
      <c r="AR24" s="61" t="s">
        <v>693</v>
      </c>
      <c r="AS24" s="61" t="s">
        <v>693</v>
      </c>
      <c r="AT24" s="61" t="s">
        <v>694</v>
      </c>
      <c r="AU24" s="61" t="s">
        <v>693</v>
      </c>
      <c r="AV24" s="61" t="s">
        <v>694</v>
      </c>
      <c r="AW24" s="61" t="s">
        <v>693</v>
      </c>
      <c r="AX24" s="61" t="s">
        <v>693</v>
      </c>
      <c r="AY24" s="61" t="s">
        <v>693</v>
      </c>
      <c r="AZ24" s="61" t="s">
        <v>693</v>
      </c>
      <c r="BA24" s="61" t="s">
        <v>693</v>
      </c>
      <c r="BB24" s="61" t="s">
        <v>693</v>
      </c>
      <c r="BC24" s="61" t="s">
        <v>693</v>
      </c>
      <c r="BD24" s="61" t="s">
        <v>693</v>
      </c>
      <c r="BE24" s="61" t="s">
        <v>694</v>
      </c>
      <c r="BF24" s="61" t="s">
        <v>694</v>
      </c>
      <c r="BG24" s="61" t="s">
        <v>694</v>
      </c>
      <c r="BH24" s="61" t="s">
        <v>693</v>
      </c>
      <c r="BI24" s="61" t="s">
        <v>694</v>
      </c>
      <c r="BJ24" s="61" t="s">
        <v>694</v>
      </c>
      <c r="BK24" s="61" t="s">
        <v>694</v>
      </c>
      <c r="BL24" s="70">
        <f t="shared" si="0"/>
        <v>33</v>
      </c>
      <c r="BM24" s="71">
        <f t="shared" si="1"/>
        <v>0.55000000000000004</v>
      </c>
      <c r="BN24" s="70">
        <f t="shared" si="2"/>
        <v>26</v>
      </c>
      <c r="BO24" s="71">
        <f t="shared" si="3"/>
        <v>0.43333333333333335</v>
      </c>
      <c r="BP24" s="96">
        <f t="shared" si="9"/>
        <v>1.2692307692307692</v>
      </c>
      <c r="BQ24" s="70">
        <f t="shared" si="5"/>
        <v>1</v>
      </c>
      <c r="BR24" s="71">
        <f t="shared" si="6"/>
        <v>1.6666666666666666E-2</v>
      </c>
    </row>
    <row r="25" spans="1:70" ht="15.75">
      <c r="A25" s="331" t="s">
        <v>239</v>
      </c>
      <c r="B25" s="332" t="s">
        <v>67</v>
      </c>
      <c r="C25" s="61" t="s">
        <v>694</v>
      </c>
      <c r="D25" s="61" t="s">
        <v>694</v>
      </c>
      <c r="E25" s="61" t="s">
        <v>694</v>
      </c>
      <c r="F25" s="61" t="s">
        <v>694</v>
      </c>
      <c r="G25" s="61" t="s">
        <v>694</v>
      </c>
      <c r="H25" s="61" t="s">
        <v>694</v>
      </c>
      <c r="I25" s="61" t="s">
        <v>694</v>
      </c>
      <c r="J25" s="61" t="s">
        <v>693</v>
      </c>
      <c r="K25" s="61" t="s">
        <v>694</v>
      </c>
      <c r="L25" s="61" t="s">
        <v>694</v>
      </c>
      <c r="M25" s="61" t="s">
        <v>693</v>
      </c>
      <c r="N25" s="61" t="s">
        <v>693</v>
      </c>
      <c r="O25" s="61" t="s">
        <v>694</v>
      </c>
      <c r="P25" s="61" t="s">
        <v>694</v>
      </c>
      <c r="Q25" s="61" t="s">
        <v>693</v>
      </c>
      <c r="R25" s="61" t="s">
        <v>694</v>
      </c>
      <c r="S25" s="61" t="s">
        <v>694</v>
      </c>
      <c r="T25" s="61" t="s">
        <v>694</v>
      </c>
      <c r="U25" s="61" t="s">
        <v>694</v>
      </c>
      <c r="V25" s="61" t="s">
        <v>694</v>
      </c>
      <c r="W25" s="61" t="s">
        <v>694</v>
      </c>
      <c r="X25" s="61" t="s">
        <v>694</v>
      </c>
      <c r="Y25" s="61" t="s">
        <v>694</v>
      </c>
      <c r="Z25" s="61" t="s">
        <v>693</v>
      </c>
      <c r="AA25" s="61" t="s">
        <v>693</v>
      </c>
      <c r="AB25" s="61" t="s">
        <v>693</v>
      </c>
      <c r="AC25" s="61" t="s">
        <v>693</v>
      </c>
      <c r="AD25" s="61" t="s">
        <v>693</v>
      </c>
      <c r="AE25" s="61" t="s">
        <v>693</v>
      </c>
      <c r="AF25" s="61"/>
      <c r="AG25" s="61" t="s">
        <v>693</v>
      </c>
      <c r="AH25" s="61" t="s">
        <v>694</v>
      </c>
      <c r="AI25" s="61" t="s">
        <v>694</v>
      </c>
      <c r="AJ25" s="61" t="s">
        <v>694</v>
      </c>
      <c r="AK25" s="61" t="s">
        <v>694</v>
      </c>
      <c r="AL25" s="80" t="s">
        <v>154</v>
      </c>
      <c r="AM25" s="61" t="s">
        <v>693</v>
      </c>
      <c r="AN25" s="61" t="s">
        <v>693</v>
      </c>
      <c r="AO25" s="61" t="s">
        <v>693</v>
      </c>
      <c r="AP25" s="61" t="s">
        <v>694</v>
      </c>
      <c r="AQ25" s="61" t="s">
        <v>694</v>
      </c>
      <c r="AR25" s="61" t="s">
        <v>693</v>
      </c>
      <c r="AS25" s="61" t="s">
        <v>693</v>
      </c>
      <c r="AT25" s="61" t="s">
        <v>694</v>
      </c>
      <c r="AU25" s="61" t="s">
        <v>693</v>
      </c>
      <c r="AV25" s="61" t="s">
        <v>694</v>
      </c>
      <c r="AW25" s="61" t="s">
        <v>693</v>
      </c>
      <c r="AX25" s="61" t="s">
        <v>693</v>
      </c>
      <c r="AY25" s="61" t="s">
        <v>693</v>
      </c>
      <c r="AZ25" s="61" t="s">
        <v>693</v>
      </c>
      <c r="BA25" s="61" t="s">
        <v>693</v>
      </c>
      <c r="BB25" s="61" t="s">
        <v>693</v>
      </c>
      <c r="BC25" s="61" t="s">
        <v>693</v>
      </c>
      <c r="BD25" s="61" t="s">
        <v>693</v>
      </c>
      <c r="BE25" s="61" t="s">
        <v>694</v>
      </c>
      <c r="BF25" s="61" t="s">
        <v>694</v>
      </c>
      <c r="BG25" s="61" t="s">
        <v>694</v>
      </c>
      <c r="BH25" s="61" t="s">
        <v>693</v>
      </c>
      <c r="BI25" s="61" t="s">
        <v>694</v>
      </c>
      <c r="BJ25" s="61" t="s">
        <v>694</v>
      </c>
      <c r="BK25" s="61" t="s">
        <v>694</v>
      </c>
      <c r="BL25" s="70">
        <f t="shared" si="0"/>
        <v>33</v>
      </c>
      <c r="BM25" s="71">
        <f t="shared" si="1"/>
        <v>0.55000000000000004</v>
      </c>
      <c r="BN25" s="70">
        <f t="shared" si="2"/>
        <v>26</v>
      </c>
      <c r="BO25" s="71">
        <f t="shared" si="3"/>
        <v>0.43333333333333335</v>
      </c>
      <c r="BP25" s="96">
        <f t="shared" si="9"/>
        <v>1.2692307692307692</v>
      </c>
      <c r="BQ25" s="70">
        <f t="shared" si="5"/>
        <v>1</v>
      </c>
      <c r="BR25" s="71">
        <f t="shared" si="6"/>
        <v>1.6666666666666666E-2</v>
      </c>
    </row>
    <row r="26" spans="1:70" ht="15.75">
      <c r="A26" s="331" t="s">
        <v>240</v>
      </c>
      <c r="B26" s="332" t="s">
        <v>68</v>
      </c>
      <c r="C26" s="61" t="s">
        <v>694</v>
      </c>
      <c r="D26" s="61" t="s">
        <v>694</v>
      </c>
      <c r="E26" s="61" t="s">
        <v>694</v>
      </c>
      <c r="F26" s="61" t="s">
        <v>694</v>
      </c>
      <c r="G26" s="61" t="s">
        <v>694</v>
      </c>
      <c r="H26" s="61" t="s">
        <v>694</v>
      </c>
      <c r="I26" s="61" t="s">
        <v>694</v>
      </c>
      <c r="J26" s="61" t="s">
        <v>693</v>
      </c>
      <c r="K26" s="61" t="s">
        <v>694</v>
      </c>
      <c r="L26" s="61" t="s">
        <v>694</v>
      </c>
      <c r="M26" s="61" t="s">
        <v>693</v>
      </c>
      <c r="N26" s="61" t="s">
        <v>693</v>
      </c>
      <c r="O26" s="61" t="s">
        <v>694</v>
      </c>
      <c r="P26" s="61" t="s">
        <v>694</v>
      </c>
      <c r="Q26" s="61" t="s">
        <v>693</v>
      </c>
      <c r="R26" s="61" t="s">
        <v>694</v>
      </c>
      <c r="S26" s="61" t="s">
        <v>694</v>
      </c>
      <c r="T26" s="61" t="s">
        <v>694</v>
      </c>
      <c r="U26" s="61" t="s">
        <v>694</v>
      </c>
      <c r="V26" s="61" t="s">
        <v>694</v>
      </c>
      <c r="W26" s="61" t="s">
        <v>694</v>
      </c>
      <c r="X26" s="61" t="s">
        <v>694</v>
      </c>
      <c r="Y26" s="61" t="s">
        <v>694</v>
      </c>
      <c r="Z26" s="61" t="s">
        <v>693</v>
      </c>
      <c r="AA26" s="61" t="s">
        <v>693</v>
      </c>
      <c r="AB26" s="61" t="s">
        <v>693</v>
      </c>
      <c r="AC26" s="61" t="s">
        <v>693</v>
      </c>
      <c r="AD26" s="61" t="s">
        <v>693</v>
      </c>
      <c r="AE26" s="61" t="s">
        <v>693</v>
      </c>
      <c r="AF26" s="61"/>
      <c r="AG26" s="61" t="s">
        <v>693</v>
      </c>
      <c r="AH26" s="61" t="s">
        <v>694</v>
      </c>
      <c r="AI26" s="61" t="s">
        <v>694</v>
      </c>
      <c r="AJ26" s="61" t="s">
        <v>694</v>
      </c>
      <c r="AK26" s="61" t="s">
        <v>694</v>
      </c>
      <c r="AL26" s="80" t="s">
        <v>154</v>
      </c>
      <c r="AM26" s="61" t="s">
        <v>693</v>
      </c>
      <c r="AN26" s="61" t="s">
        <v>693</v>
      </c>
      <c r="AO26" s="61" t="s">
        <v>693</v>
      </c>
      <c r="AP26" s="61" t="s">
        <v>694</v>
      </c>
      <c r="AQ26" s="61" t="s">
        <v>694</v>
      </c>
      <c r="AR26" s="61" t="s">
        <v>693</v>
      </c>
      <c r="AS26" s="61" t="s">
        <v>693</v>
      </c>
      <c r="AT26" s="61" t="s">
        <v>694</v>
      </c>
      <c r="AU26" s="61" t="s">
        <v>693</v>
      </c>
      <c r="AV26" s="61" t="s">
        <v>694</v>
      </c>
      <c r="AW26" s="61" t="s">
        <v>693</v>
      </c>
      <c r="AX26" s="61" t="s">
        <v>693</v>
      </c>
      <c r="AY26" s="61" t="s">
        <v>693</v>
      </c>
      <c r="AZ26" s="61" t="s">
        <v>693</v>
      </c>
      <c r="BA26" s="61" t="s">
        <v>693</v>
      </c>
      <c r="BB26" s="61" t="s">
        <v>693</v>
      </c>
      <c r="BC26" s="61" t="s">
        <v>693</v>
      </c>
      <c r="BD26" s="61" t="s">
        <v>693</v>
      </c>
      <c r="BE26" s="61" t="s">
        <v>694</v>
      </c>
      <c r="BF26" s="61" t="s">
        <v>694</v>
      </c>
      <c r="BG26" s="61" t="s">
        <v>694</v>
      </c>
      <c r="BH26" s="61" t="s">
        <v>693</v>
      </c>
      <c r="BI26" s="61" t="s">
        <v>694</v>
      </c>
      <c r="BJ26" s="61" t="s">
        <v>694</v>
      </c>
      <c r="BK26" s="61" t="s">
        <v>694</v>
      </c>
      <c r="BL26" s="70">
        <f t="shared" si="0"/>
        <v>33</v>
      </c>
      <c r="BM26" s="71">
        <f t="shared" si="1"/>
        <v>0.55000000000000004</v>
      </c>
      <c r="BN26" s="70">
        <f t="shared" si="2"/>
        <v>26</v>
      </c>
      <c r="BO26" s="71">
        <f t="shared" si="3"/>
        <v>0.43333333333333335</v>
      </c>
      <c r="BP26" s="96">
        <f t="shared" si="9"/>
        <v>1.2692307692307692</v>
      </c>
      <c r="BQ26" s="70">
        <f t="shared" si="5"/>
        <v>1</v>
      </c>
      <c r="BR26" s="71">
        <f t="shared" si="6"/>
        <v>1.6666666666666666E-2</v>
      </c>
    </row>
    <row r="27" spans="1:70" ht="15.75">
      <c r="A27" s="331" t="s">
        <v>241</v>
      </c>
      <c r="B27" s="332" t="s">
        <v>69</v>
      </c>
      <c r="C27" s="61" t="s">
        <v>694</v>
      </c>
      <c r="D27" s="61" t="s">
        <v>694</v>
      </c>
      <c r="E27" s="61" t="s">
        <v>694</v>
      </c>
      <c r="F27" s="61" t="s">
        <v>694</v>
      </c>
      <c r="G27" s="61" t="s">
        <v>694</v>
      </c>
      <c r="H27" s="61" t="s">
        <v>694</v>
      </c>
      <c r="I27" s="61" t="s">
        <v>694</v>
      </c>
      <c r="J27" s="61" t="s">
        <v>693</v>
      </c>
      <c r="K27" s="61" t="s">
        <v>694</v>
      </c>
      <c r="L27" s="61" t="s">
        <v>694</v>
      </c>
      <c r="M27" s="61" t="s">
        <v>693</v>
      </c>
      <c r="N27" s="61" t="s">
        <v>693</v>
      </c>
      <c r="O27" s="61" t="s">
        <v>694</v>
      </c>
      <c r="P27" s="61" t="s">
        <v>694</v>
      </c>
      <c r="Q27" s="61" t="s">
        <v>693</v>
      </c>
      <c r="R27" s="61" t="s">
        <v>694</v>
      </c>
      <c r="S27" s="61" t="s">
        <v>694</v>
      </c>
      <c r="T27" s="61" t="s">
        <v>694</v>
      </c>
      <c r="U27" s="61" t="s">
        <v>694</v>
      </c>
      <c r="V27" s="61" t="s">
        <v>694</v>
      </c>
      <c r="W27" s="61" t="s">
        <v>694</v>
      </c>
      <c r="X27" s="61" t="s">
        <v>694</v>
      </c>
      <c r="Y27" s="61" t="s">
        <v>694</v>
      </c>
      <c r="Z27" s="61" t="s">
        <v>693</v>
      </c>
      <c r="AA27" s="61" t="s">
        <v>693</v>
      </c>
      <c r="AB27" s="61" t="s">
        <v>693</v>
      </c>
      <c r="AC27" s="61" t="s">
        <v>693</v>
      </c>
      <c r="AD27" s="61" t="s">
        <v>693</v>
      </c>
      <c r="AE27" s="61" t="s">
        <v>693</v>
      </c>
      <c r="AF27" s="61"/>
      <c r="AG27" s="61" t="s">
        <v>693</v>
      </c>
      <c r="AH27" s="61" t="s">
        <v>694</v>
      </c>
      <c r="AI27" s="61" t="s">
        <v>694</v>
      </c>
      <c r="AJ27" s="61" t="s">
        <v>694</v>
      </c>
      <c r="AK27" s="61" t="s">
        <v>694</v>
      </c>
      <c r="AL27" s="80" t="s">
        <v>154</v>
      </c>
      <c r="AM27" s="61" t="s">
        <v>693</v>
      </c>
      <c r="AN27" s="61" t="s">
        <v>693</v>
      </c>
      <c r="AO27" s="61" t="s">
        <v>693</v>
      </c>
      <c r="AP27" s="61" t="s">
        <v>694</v>
      </c>
      <c r="AQ27" s="61" t="s">
        <v>694</v>
      </c>
      <c r="AR27" s="61" t="s">
        <v>693</v>
      </c>
      <c r="AS27" s="61" t="s">
        <v>693</v>
      </c>
      <c r="AT27" s="61" t="s">
        <v>694</v>
      </c>
      <c r="AU27" s="61" t="s">
        <v>693</v>
      </c>
      <c r="AV27" s="61" t="s">
        <v>694</v>
      </c>
      <c r="AW27" s="61" t="s">
        <v>693</v>
      </c>
      <c r="AX27" s="61" t="s">
        <v>693</v>
      </c>
      <c r="AY27" s="61" t="s">
        <v>693</v>
      </c>
      <c r="AZ27" s="61" t="s">
        <v>693</v>
      </c>
      <c r="BA27" s="61" t="s">
        <v>693</v>
      </c>
      <c r="BB27" s="61" t="s">
        <v>693</v>
      </c>
      <c r="BC27" s="61" t="s">
        <v>693</v>
      </c>
      <c r="BD27" s="61" t="s">
        <v>693</v>
      </c>
      <c r="BE27" s="61" t="s">
        <v>694</v>
      </c>
      <c r="BF27" s="61" t="s">
        <v>694</v>
      </c>
      <c r="BG27" s="61" t="s">
        <v>694</v>
      </c>
      <c r="BH27" s="61" t="s">
        <v>693</v>
      </c>
      <c r="BI27" s="61" t="s">
        <v>694</v>
      </c>
      <c r="BJ27" s="61" t="s">
        <v>694</v>
      </c>
      <c r="BK27" s="61" t="s">
        <v>694</v>
      </c>
      <c r="BL27" s="70">
        <f t="shared" si="0"/>
        <v>33</v>
      </c>
      <c r="BM27" s="71">
        <f t="shared" si="1"/>
        <v>0.55000000000000004</v>
      </c>
      <c r="BN27" s="70">
        <f t="shared" si="2"/>
        <v>26</v>
      </c>
      <c r="BO27" s="71">
        <f t="shared" si="3"/>
        <v>0.43333333333333335</v>
      </c>
      <c r="BP27" s="96">
        <f t="shared" si="9"/>
        <v>1.2692307692307692</v>
      </c>
      <c r="BQ27" s="70">
        <f t="shared" si="5"/>
        <v>1</v>
      </c>
      <c r="BR27" s="71">
        <f t="shared" si="6"/>
        <v>1.6666666666666666E-2</v>
      </c>
    </row>
    <row r="28" spans="1:70" ht="15.75">
      <c r="A28" s="331" t="s">
        <v>242</v>
      </c>
      <c r="B28" s="332" t="s">
        <v>70</v>
      </c>
      <c r="C28" s="61" t="s">
        <v>694</v>
      </c>
      <c r="D28" s="61" t="s">
        <v>694</v>
      </c>
      <c r="E28" s="61" t="s">
        <v>694</v>
      </c>
      <c r="F28" s="61" t="s">
        <v>694</v>
      </c>
      <c r="G28" s="61" t="s">
        <v>694</v>
      </c>
      <c r="H28" s="61" t="s">
        <v>694</v>
      </c>
      <c r="I28" s="61" t="s">
        <v>694</v>
      </c>
      <c r="J28" s="61" t="s">
        <v>693</v>
      </c>
      <c r="K28" s="61" t="s">
        <v>694</v>
      </c>
      <c r="L28" s="61" t="s">
        <v>694</v>
      </c>
      <c r="M28" s="61" t="s">
        <v>693</v>
      </c>
      <c r="N28" s="61" t="s">
        <v>693</v>
      </c>
      <c r="O28" s="61" t="s">
        <v>694</v>
      </c>
      <c r="P28" s="61" t="s">
        <v>694</v>
      </c>
      <c r="Q28" s="61" t="s">
        <v>693</v>
      </c>
      <c r="R28" s="61" t="s">
        <v>694</v>
      </c>
      <c r="S28" s="61" t="s">
        <v>694</v>
      </c>
      <c r="T28" s="61" t="s">
        <v>694</v>
      </c>
      <c r="U28" s="61" t="s">
        <v>694</v>
      </c>
      <c r="V28" s="61" t="s">
        <v>694</v>
      </c>
      <c r="W28" s="61" t="s">
        <v>694</v>
      </c>
      <c r="X28" s="61" t="s">
        <v>694</v>
      </c>
      <c r="Y28" s="61" t="s">
        <v>694</v>
      </c>
      <c r="Z28" s="61" t="s">
        <v>693</v>
      </c>
      <c r="AA28" s="61" t="s">
        <v>693</v>
      </c>
      <c r="AB28" s="61" t="s">
        <v>693</v>
      </c>
      <c r="AC28" s="61" t="s">
        <v>693</v>
      </c>
      <c r="AD28" s="61" t="s">
        <v>693</v>
      </c>
      <c r="AE28" s="61" t="s">
        <v>693</v>
      </c>
      <c r="AF28" s="61"/>
      <c r="AG28" s="61" t="s">
        <v>693</v>
      </c>
      <c r="AH28" s="61" t="s">
        <v>694</v>
      </c>
      <c r="AI28" s="61" t="s">
        <v>694</v>
      </c>
      <c r="AJ28" s="61" t="s">
        <v>694</v>
      </c>
      <c r="AK28" s="61" t="s">
        <v>694</v>
      </c>
      <c r="AL28" s="80" t="s">
        <v>154</v>
      </c>
      <c r="AM28" s="61" t="s">
        <v>693</v>
      </c>
      <c r="AN28" s="61" t="s">
        <v>693</v>
      </c>
      <c r="AO28" s="61" t="s">
        <v>693</v>
      </c>
      <c r="AP28" s="61" t="s">
        <v>694</v>
      </c>
      <c r="AQ28" s="61" t="s">
        <v>694</v>
      </c>
      <c r="AR28" s="61" t="s">
        <v>693</v>
      </c>
      <c r="AS28" s="61" t="s">
        <v>693</v>
      </c>
      <c r="AT28" s="61" t="s">
        <v>694</v>
      </c>
      <c r="AU28" s="61" t="s">
        <v>693</v>
      </c>
      <c r="AV28" s="61" t="s">
        <v>694</v>
      </c>
      <c r="AW28" s="61" t="s">
        <v>693</v>
      </c>
      <c r="AX28" s="61" t="s">
        <v>693</v>
      </c>
      <c r="AY28" s="61" t="s">
        <v>693</v>
      </c>
      <c r="AZ28" s="61" t="s">
        <v>693</v>
      </c>
      <c r="BA28" s="61" t="s">
        <v>693</v>
      </c>
      <c r="BB28" s="61" t="s">
        <v>693</v>
      </c>
      <c r="BC28" s="61" t="s">
        <v>693</v>
      </c>
      <c r="BD28" s="61" t="s">
        <v>693</v>
      </c>
      <c r="BE28" s="61" t="s">
        <v>694</v>
      </c>
      <c r="BF28" s="61" t="s">
        <v>694</v>
      </c>
      <c r="BG28" s="61" t="s">
        <v>694</v>
      </c>
      <c r="BH28" s="61" t="s">
        <v>693</v>
      </c>
      <c r="BI28" s="61" t="s">
        <v>694</v>
      </c>
      <c r="BJ28" s="61" t="s">
        <v>694</v>
      </c>
      <c r="BK28" s="61" t="s">
        <v>694</v>
      </c>
      <c r="BL28" s="70">
        <f t="shared" si="0"/>
        <v>33</v>
      </c>
      <c r="BM28" s="71">
        <f t="shared" si="1"/>
        <v>0.55000000000000004</v>
      </c>
      <c r="BN28" s="70">
        <f t="shared" si="2"/>
        <v>26</v>
      </c>
      <c r="BO28" s="71">
        <f t="shared" si="3"/>
        <v>0.43333333333333335</v>
      </c>
      <c r="BP28" s="96">
        <f t="shared" si="9"/>
        <v>1.2692307692307692</v>
      </c>
      <c r="BQ28" s="70">
        <f t="shared" si="5"/>
        <v>1</v>
      </c>
      <c r="BR28" s="71">
        <f t="shared" si="6"/>
        <v>1.6666666666666666E-2</v>
      </c>
    </row>
    <row r="29" spans="1:70" ht="15.75">
      <c r="A29" s="331" t="s">
        <v>243</v>
      </c>
      <c r="B29" s="332" t="s">
        <v>71</v>
      </c>
      <c r="C29" s="61" t="s">
        <v>694</v>
      </c>
      <c r="D29" s="61" t="s">
        <v>694</v>
      </c>
      <c r="E29" s="61" t="s">
        <v>694</v>
      </c>
      <c r="F29" s="61" t="s">
        <v>694</v>
      </c>
      <c r="G29" s="61" t="s">
        <v>694</v>
      </c>
      <c r="H29" s="61" t="s">
        <v>694</v>
      </c>
      <c r="I29" s="61" t="s">
        <v>694</v>
      </c>
      <c r="J29" s="61" t="s">
        <v>693</v>
      </c>
      <c r="K29" s="61" t="s">
        <v>694</v>
      </c>
      <c r="L29" s="61" t="s">
        <v>694</v>
      </c>
      <c r="M29" s="61" t="s">
        <v>693</v>
      </c>
      <c r="N29" s="61" t="s">
        <v>693</v>
      </c>
      <c r="O29" s="61" t="s">
        <v>694</v>
      </c>
      <c r="P29" s="61" t="s">
        <v>694</v>
      </c>
      <c r="Q29" s="61" t="s">
        <v>693</v>
      </c>
      <c r="R29" s="61" t="s">
        <v>694</v>
      </c>
      <c r="S29" s="61" t="s">
        <v>694</v>
      </c>
      <c r="T29" s="61" t="s">
        <v>694</v>
      </c>
      <c r="U29" s="61" t="s">
        <v>694</v>
      </c>
      <c r="V29" s="61" t="s">
        <v>694</v>
      </c>
      <c r="W29" s="61" t="s">
        <v>694</v>
      </c>
      <c r="X29" s="61" t="s">
        <v>694</v>
      </c>
      <c r="Y29" s="61" t="s">
        <v>694</v>
      </c>
      <c r="Z29" s="61" t="s">
        <v>693</v>
      </c>
      <c r="AA29" s="61" t="s">
        <v>693</v>
      </c>
      <c r="AB29" s="61" t="s">
        <v>693</v>
      </c>
      <c r="AC29" s="61" t="s">
        <v>693</v>
      </c>
      <c r="AD29" s="61" t="s">
        <v>693</v>
      </c>
      <c r="AE29" s="61" t="s">
        <v>693</v>
      </c>
      <c r="AF29" s="61"/>
      <c r="AG29" s="61" t="s">
        <v>693</v>
      </c>
      <c r="AH29" s="61" t="s">
        <v>694</v>
      </c>
      <c r="AI29" s="61" t="s">
        <v>694</v>
      </c>
      <c r="AJ29" s="61" t="s">
        <v>694</v>
      </c>
      <c r="AK29" s="61" t="s">
        <v>694</v>
      </c>
      <c r="AL29" s="80" t="s">
        <v>154</v>
      </c>
      <c r="AM29" s="61" t="s">
        <v>693</v>
      </c>
      <c r="AN29" s="61" t="s">
        <v>693</v>
      </c>
      <c r="AO29" s="61" t="s">
        <v>693</v>
      </c>
      <c r="AP29" s="61" t="s">
        <v>694</v>
      </c>
      <c r="AQ29" s="61" t="s">
        <v>694</v>
      </c>
      <c r="AR29" s="61" t="s">
        <v>693</v>
      </c>
      <c r="AS29" s="61" t="s">
        <v>693</v>
      </c>
      <c r="AT29" s="61" t="s">
        <v>694</v>
      </c>
      <c r="AU29" s="61" t="s">
        <v>693</v>
      </c>
      <c r="AV29" s="61" t="s">
        <v>694</v>
      </c>
      <c r="AW29" s="61" t="s">
        <v>693</v>
      </c>
      <c r="AX29" s="61" t="s">
        <v>693</v>
      </c>
      <c r="AY29" s="61" t="s">
        <v>693</v>
      </c>
      <c r="AZ29" s="61" t="s">
        <v>693</v>
      </c>
      <c r="BA29" s="61" t="s">
        <v>693</v>
      </c>
      <c r="BB29" s="61" t="s">
        <v>693</v>
      </c>
      <c r="BC29" s="61" t="s">
        <v>693</v>
      </c>
      <c r="BD29" s="61" t="s">
        <v>693</v>
      </c>
      <c r="BE29" s="61" t="s">
        <v>694</v>
      </c>
      <c r="BF29" s="61" t="s">
        <v>694</v>
      </c>
      <c r="BG29" s="61" t="s">
        <v>694</v>
      </c>
      <c r="BH29" s="61" t="s">
        <v>693</v>
      </c>
      <c r="BI29" s="61" t="s">
        <v>694</v>
      </c>
      <c r="BJ29" s="61" t="s">
        <v>694</v>
      </c>
      <c r="BK29" s="61" t="s">
        <v>694</v>
      </c>
      <c r="BL29" s="70">
        <f t="shared" si="0"/>
        <v>33</v>
      </c>
      <c r="BM29" s="71">
        <f t="shared" si="1"/>
        <v>0.55000000000000004</v>
      </c>
      <c r="BN29" s="70">
        <f t="shared" si="2"/>
        <v>26</v>
      </c>
      <c r="BO29" s="71">
        <f t="shared" si="3"/>
        <v>0.43333333333333335</v>
      </c>
      <c r="BP29" s="96">
        <f t="shared" si="9"/>
        <v>1.2692307692307692</v>
      </c>
      <c r="BQ29" s="70">
        <f t="shared" si="5"/>
        <v>1</v>
      </c>
      <c r="BR29" s="71">
        <f t="shared" si="6"/>
        <v>1.6666666666666666E-2</v>
      </c>
    </row>
    <row r="30" spans="1:70" ht="15.75">
      <c r="A30" s="331" t="s">
        <v>244</v>
      </c>
      <c r="B30" s="332" t="s">
        <v>72</v>
      </c>
      <c r="C30" s="61" t="s">
        <v>694</v>
      </c>
      <c r="D30" s="61" t="s">
        <v>694</v>
      </c>
      <c r="E30" s="61" t="s">
        <v>694</v>
      </c>
      <c r="F30" s="61" t="s">
        <v>694</v>
      </c>
      <c r="G30" s="61" t="s">
        <v>694</v>
      </c>
      <c r="H30" s="61" t="s">
        <v>694</v>
      </c>
      <c r="I30" s="61" t="s">
        <v>694</v>
      </c>
      <c r="J30" s="61" t="s">
        <v>693</v>
      </c>
      <c r="K30" s="61" t="s">
        <v>694</v>
      </c>
      <c r="L30" s="61" t="s">
        <v>694</v>
      </c>
      <c r="M30" s="61" t="s">
        <v>693</v>
      </c>
      <c r="N30" s="61" t="s">
        <v>693</v>
      </c>
      <c r="O30" s="61" t="s">
        <v>694</v>
      </c>
      <c r="P30" s="61" t="s">
        <v>694</v>
      </c>
      <c r="Q30" s="61" t="s">
        <v>693</v>
      </c>
      <c r="R30" s="61" t="s">
        <v>694</v>
      </c>
      <c r="S30" s="61" t="s">
        <v>694</v>
      </c>
      <c r="T30" s="61" t="s">
        <v>694</v>
      </c>
      <c r="U30" s="61" t="s">
        <v>694</v>
      </c>
      <c r="V30" s="61" t="s">
        <v>694</v>
      </c>
      <c r="W30" s="61" t="s">
        <v>694</v>
      </c>
      <c r="X30" s="61" t="s">
        <v>694</v>
      </c>
      <c r="Y30" s="61" t="s">
        <v>694</v>
      </c>
      <c r="Z30" s="61" t="s">
        <v>693</v>
      </c>
      <c r="AA30" s="61" t="s">
        <v>693</v>
      </c>
      <c r="AB30" s="61" t="s">
        <v>693</v>
      </c>
      <c r="AC30" s="61" t="s">
        <v>693</v>
      </c>
      <c r="AD30" s="61" t="s">
        <v>693</v>
      </c>
      <c r="AE30" s="61" t="s">
        <v>693</v>
      </c>
      <c r="AF30" s="61"/>
      <c r="AG30" s="61" t="s">
        <v>693</v>
      </c>
      <c r="AH30" s="61" t="s">
        <v>694</v>
      </c>
      <c r="AI30" s="61" t="s">
        <v>694</v>
      </c>
      <c r="AJ30" s="61" t="s">
        <v>694</v>
      </c>
      <c r="AK30" s="61" t="s">
        <v>694</v>
      </c>
      <c r="AL30" s="80" t="s">
        <v>154</v>
      </c>
      <c r="AM30" s="61" t="s">
        <v>693</v>
      </c>
      <c r="AN30" s="61" t="s">
        <v>693</v>
      </c>
      <c r="AO30" s="61" t="s">
        <v>693</v>
      </c>
      <c r="AP30" s="61" t="s">
        <v>694</v>
      </c>
      <c r="AQ30" s="61" t="s">
        <v>694</v>
      </c>
      <c r="AR30" s="61" t="s">
        <v>693</v>
      </c>
      <c r="AS30" s="61" t="s">
        <v>693</v>
      </c>
      <c r="AT30" s="61" t="s">
        <v>694</v>
      </c>
      <c r="AU30" s="61" t="s">
        <v>693</v>
      </c>
      <c r="AV30" s="61" t="s">
        <v>694</v>
      </c>
      <c r="AW30" s="61" t="s">
        <v>693</v>
      </c>
      <c r="AX30" s="61" t="s">
        <v>693</v>
      </c>
      <c r="AY30" s="61" t="s">
        <v>693</v>
      </c>
      <c r="AZ30" s="61" t="s">
        <v>693</v>
      </c>
      <c r="BA30" s="61" t="s">
        <v>693</v>
      </c>
      <c r="BB30" s="61" t="s">
        <v>693</v>
      </c>
      <c r="BC30" s="61" t="s">
        <v>693</v>
      </c>
      <c r="BD30" s="61" t="s">
        <v>693</v>
      </c>
      <c r="BE30" s="61" t="s">
        <v>694</v>
      </c>
      <c r="BF30" s="61" t="s">
        <v>694</v>
      </c>
      <c r="BG30" s="61" t="s">
        <v>694</v>
      </c>
      <c r="BH30" s="61" t="s">
        <v>693</v>
      </c>
      <c r="BI30" s="61" t="s">
        <v>694</v>
      </c>
      <c r="BJ30" s="61" t="s">
        <v>694</v>
      </c>
      <c r="BK30" s="61" t="s">
        <v>694</v>
      </c>
      <c r="BL30" s="70">
        <f t="shared" si="0"/>
        <v>33</v>
      </c>
      <c r="BM30" s="71">
        <f t="shared" si="1"/>
        <v>0.55000000000000004</v>
      </c>
      <c r="BN30" s="70">
        <f t="shared" si="2"/>
        <v>26</v>
      </c>
      <c r="BO30" s="71">
        <f t="shared" si="3"/>
        <v>0.43333333333333335</v>
      </c>
      <c r="BP30" s="96">
        <f t="shared" si="9"/>
        <v>1.2692307692307692</v>
      </c>
      <c r="BQ30" s="70">
        <f t="shared" si="5"/>
        <v>1</v>
      </c>
      <c r="BR30" s="71">
        <f t="shared" si="6"/>
        <v>1.6666666666666666E-2</v>
      </c>
    </row>
    <row r="31" spans="1:70" ht="15.75">
      <c r="A31" s="339" t="s">
        <v>246</v>
      </c>
      <c r="B31" s="340" t="s">
        <v>89</v>
      </c>
      <c r="C31" s="103" t="s">
        <v>694</v>
      </c>
      <c r="D31" s="103" t="s">
        <v>694</v>
      </c>
      <c r="E31" s="103" t="s">
        <v>694</v>
      </c>
      <c r="F31" s="103" t="s">
        <v>694</v>
      </c>
      <c r="G31" s="103" t="s">
        <v>694</v>
      </c>
      <c r="H31" s="103" t="s">
        <v>694</v>
      </c>
      <c r="I31" s="103" t="s">
        <v>694</v>
      </c>
      <c r="J31" s="103" t="s">
        <v>693</v>
      </c>
      <c r="K31" s="103" t="s">
        <v>694</v>
      </c>
      <c r="L31" s="103" t="s">
        <v>694</v>
      </c>
      <c r="M31" s="103" t="s">
        <v>693</v>
      </c>
      <c r="N31" s="103" t="s">
        <v>693</v>
      </c>
      <c r="O31" s="103" t="s">
        <v>694</v>
      </c>
      <c r="P31" s="103" t="s">
        <v>694</v>
      </c>
      <c r="Q31" s="103" t="s">
        <v>693</v>
      </c>
      <c r="R31" s="103" t="s">
        <v>693</v>
      </c>
      <c r="S31" s="103" t="s">
        <v>693</v>
      </c>
      <c r="T31" s="103" t="s">
        <v>693</v>
      </c>
      <c r="U31" s="103" t="s">
        <v>693</v>
      </c>
      <c r="V31" s="103" t="s">
        <v>694</v>
      </c>
      <c r="W31" s="103" t="s">
        <v>694</v>
      </c>
      <c r="X31" s="103" t="s">
        <v>694</v>
      </c>
      <c r="Y31" s="103" t="s">
        <v>694</v>
      </c>
      <c r="Z31" s="103" t="s">
        <v>694</v>
      </c>
      <c r="AA31" s="103" t="s">
        <v>693</v>
      </c>
      <c r="AB31" s="103" t="s">
        <v>693</v>
      </c>
      <c r="AC31" s="103" t="s">
        <v>693</v>
      </c>
      <c r="AD31" s="103" t="s">
        <v>693</v>
      </c>
      <c r="AE31" s="103" t="s">
        <v>694</v>
      </c>
      <c r="AF31" s="103" t="s">
        <v>694</v>
      </c>
      <c r="AG31" s="103" t="s">
        <v>693</v>
      </c>
      <c r="AH31" s="103" t="s">
        <v>693</v>
      </c>
      <c r="AI31" s="103" t="s">
        <v>694</v>
      </c>
      <c r="AJ31" s="103" t="s">
        <v>693</v>
      </c>
      <c r="AK31" s="103" t="s">
        <v>694</v>
      </c>
      <c r="AL31" s="175" t="s">
        <v>694</v>
      </c>
      <c r="AM31" s="103" t="s">
        <v>693</v>
      </c>
      <c r="AN31" s="103" t="s">
        <v>693</v>
      </c>
      <c r="AO31" s="103" t="s">
        <v>693</v>
      </c>
      <c r="AP31" s="103" t="s">
        <v>693</v>
      </c>
      <c r="AQ31" s="103" t="s">
        <v>693</v>
      </c>
      <c r="AR31" s="103" t="s">
        <v>693</v>
      </c>
      <c r="AS31" s="103" t="s">
        <v>693</v>
      </c>
      <c r="AT31" s="103" t="s">
        <v>693</v>
      </c>
      <c r="AU31" s="103" t="s">
        <v>693</v>
      </c>
      <c r="AV31" s="103" t="s">
        <v>694</v>
      </c>
      <c r="AW31" s="103" t="s">
        <v>693</v>
      </c>
      <c r="AX31" s="103" t="s">
        <v>693</v>
      </c>
      <c r="AY31" s="103" t="s">
        <v>693</v>
      </c>
      <c r="AZ31" s="103" t="s">
        <v>693</v>
      </c>
      <c r="BA31" s="103" t="s">
        <v>693</v>
      </c>
      <c r="BB31" s="103" t="s">
        <v>693</v>
      </c>
      <c r="BC31" s="103" t="s">
        <v>693</v>
      </c>
      <c r="BD31" s="103" t="s">
        <v>693</v>
      </c>
      <c r="BE31" s="103" t="s">
        <v>693</v>
      </c>
      <c r="BF31" s="103" t="s">
        <v>693</v>
      </c>
      <c r="BG31" s="103" t="s">
        <v>694</v>
      </c>
      <c r="BH31" s="103" t="s">
        <v>693</v>
      </c>
      <c r="BI31" s="103" t="s">
        <v>694</v>
      </c>
      <c r="BJ31" s="103" t="s">
        <v>694</v>
      </c>
      <c r="BK31" s="103" t="s">
        <v>694</v>
      </c>
      <c r="BL31" s="182">
        <f t="shared" si="0"/>
        <v>26</v>
      </c>
      <c r="BM31" s="183">
        <f t="shared" si="1"/>
        <v>0.42622950819672129</v>
      </c>
      <c r="BN31" s="182">
        <f t="shared" si="2"/>
        <v>35</v>
      </c>
      <c r="BO31" s="183">
        <f t="shared" si="3"/>
        <v>0.57377049180327866</v>
      </c>
      <c r="BP31" s="184">
        <f t="shared" si="4"/>
        <v>0.74285714285714288</v>
      </c>
      <c r="BQ31" s="182">
        <f t="shared" si="5"/>
        <v>0</v>
      </c>
      <c r="BR31" s="183">
        <f t="shared" si="6"/>
        <v>0</v>
      </c>
    </row>
    <row r="32" spans="1:70" ht="15.75">
      <c r="A32" s="330" t="s">
        <v>247</v>
      </c>
      <c r="B32" s="328" t="s">
        <v>90</v>
      </c>
      <c r="C32" s="61" t="s">
        <v>694</v>
      </c>
      <c r="D32" s="61" t="s">
        <v>694</v>
      </c>
      <c r="E32" s="61" t="s">
        <v>694</v>
      </c>
      <c r="F32" s="61" t="s">
        <v>694</v>
      </c>
      <c r="G32" s="61" t="s">
        <v>694</v>
      </c>
      <c r="H32" s="61" t="s">
        <v>694</v>
      </c>
      <c r="I32" s="61" t="s">
        <v>694</v>
      </c>
      <c r="J32" s="61" t="s">
        <v>693</v>
      </c>
      <c r="K32" s="61" t="s">
        <v>694</v>
      </c>
      <c r="L32" s="61" t="s">
        <v>694</v>
      </c>
      <c r="M32" s="61" t="s">
        <v>693</v>
      </c>
      <c r="N32" s="61" t="s">
        <v>693</v>
      </c>
      <c r="O32" s="61" t="s">
        <v>694</v>
      </c>
      <c r="P32" s="61" t="s">
        <v>694</v>
      </c>
      <c r="Q32" s="61" t="s">
        <v>693</v>
      </c>
      <c r="R32" s="61" t="s">
        <v>693</v>
      </c>
      <c r="S32" s="61" t="s">
        <v>693</v>
      </c>
      <c r="T32" s="61" t="s">
        <v>693</v>
      </c>
      <c r="U32" s="61" t="s">
        <v>693</v>
      </c>
      <c r="V32" s="61" t="s">
        <v>694</v>
      </c>
      <c r="W32" s="61" t="s">
        <v>694</v>
      </c>
      <c r="X32" s="61" t="s">
        <v>694</v>
      </c>
      <c r="Y32" s="61" t="s">
        <v>694</v>
      </c>
      <c r="Z32" s="61" t="s">
        <v>694</v>
      </c>
      <c r="AA32" s="61" t="s">
        <v>693</v>
      </c>
      <c r="AB32" s="61" t="s">
        <v>693</v>
      </c>
      <c r="AC32" s="61" t="s">
        <v>693</v>
      </c>
      <c r="AD32" s="61" t="s">
        <v>693</v>
      </c>
      <c r="AE32" s="61" t="s">
        <v>694</v>
      </c>
      <c r="AF32" s="61" t="s">
        <v>694</v>
      </c>
      <c r="AG32" s="61" t="s">
        <v>693</v>
      </c>
      <c r="AH32" s="61" t="s">
        <v>693</v>
      </c>
      <c r="AI32" s="61" t="s">
        <v>694</v>
      </c>
      <c r="AJ32" s="61" t="s">
        <v>693</v>
      </c>
      <c r="AK32" s="61" t="s">
        <v>694</v>
      </c>
      <c r="AL32" s="80" t="s">
        <v>694</v>
      </c>
      <c r="AM32" s="61" t="s">
        <v>693</v>
      </c>
      <c r="AN32" s="61" t="s">
        <v>693</v>
      </c>
      <c r="AO32" s="61" t="s">
        <v>693</v>
      </c>
      <c r="AP32" s="61" t="s">
        <v>693</v>
      </c>
      <c r="AQ32" s="61" t="s">
        <v>693</v>
      </c>
      <c r="AR32" s="61" t="s">
        <v>693</v>
      </c>
      <c r="AS32" s="61" t="s">
        <v>693</v>
      </c>
      <c r="AT32" s="61" t="s">
        <v>693</v>
      </c>
      <c r="AU32" s="61" t="s">
        <v>693</v>
      </c>
      <c r="AV32" s="61" t="s">
        <v>694</v>
      </c>
      <c r="AW32" s="61" t="s">
        <v>693</v>
      </c>
      <c r="AX32" s="61" t="s">
        <v>693</v>
      </c>
      <c r="AY32" s="61" t="s">
        <v>693</v>
      </c>
      <c r="AZ32" s="61" t="s">
        <v>693</v>
      </c>
      <c r="BA32" s="61" t="s">
        <v>693</v>
      </c>
      <c r="BB32" s="61" t="s">
        <v>693</v>
      </c>
      <c r="BC32" s="61" t="s">
        <v>693</v>
      </c>
      <c r="BD32" s="61" t="s">
        <v>693</v>
      </c>
      <c r="BE32" s="61" t="s">
        <v>693</v>
      </c>
      <c r="BF32" s="61" t="s">
        <v>693</v>
      </c>
      <c r="BG32" s="61" t="s">
        <v>694</v>
      </c>
      <c r="BH32" s="61" t="s">
        <v>693</v>
      </c>
      <c r="BI32" s="61" t="s">
        <v>694</v>
      </c>
      <c r="BJ32" s="61" t="s">
        <v>694</v>
      </c>
      <c r="BK32" s="61" t="s">
        <v>694</v>
      </c>
      <c r="BL32" s="70">
        <f t="shared" si="0"/>
        <v>26</v>
      </c>
      <c r="BM32" s="71">
        <f t="shared" si="1"/>
        <v>0.42622950819672129</v>
      </c>
      <c r="BN32" s="70">
        <f t="shared" si="2"/>
        <v>35</v>
      </c>
      <c r="BO32" s="71">
        <f t="shared" si="3"/>
        <v>0.57377049180327866</v>
      </c>
      <c r="BP32" s="96">
        <f t="shared" si="4"/>
        <v>0.74285714285714288</v>
      </c>
      <c r="BQ32" s="70">
        <f t="shared" si="5"/>
        <v>0</v>
      </c>
      <c r="BR32" s="71">
        <f t="shared" si="6"/>
        <v>0</v>
      </c>
    </row>
    <row r="33" spans="1:71" ht="15.75">
      <c r="A33" s="330" t="s">
        <v>248</v>
      </c>
      <c r="B33" s="328" t="s">
        <v>91</v>
      </c>
      <c r="C33" s="61" t="s">
        <v>694</v>
      </c>
      <c r="D33" s="61" t="s">
        <v>694</v>
      </c>
      <c r="E33" s="61" t="s">
        <v>694</v>
      </c>
      <c r="F33" s="61" t="s">
        <v>694</v>
      </c>
      <c r="G33" s="61" t="s">
        <v>694</v>
      </c>
      <c r="H33" s="61" t="s">
        <v>694</v>
      </c>
      <c r="I33" s="61" t="s">
        <v>694</v>
      </c>
      <c r="J33" s="61" t="s">
        <v>693</v>
      </c>
      <c r="K33" s="61" t="s">
        <v>694</v>
      </c>
      <c r="L33" s="61" t="s">
        <v>694</v>
      </c>
      <c r="M33" s="61" t="s">
        <v>693</v>
      </c>
      <c r="N33" s="61" t="s">
        <v>693</v>
      </c>
      <c r="O33" s="61" t="s">
        <v>694</v>
      </c>
      <c r="P33" s="61" t="s">
        <v>694</v>
      </c>
      <c r="Q33" s="61" t="s">
        <v>693</v>
      </c>
      <c r="R33" s="61" t="s">
        <v>693</v>
      </c>
      <c r="S33" s="61" t="s">
        <v>693</v>
      </c>
      <c r="T33" s="61" t="s">
        <v>693</v>
      </c>
      <c r="U33" s="61" t="s">
        <v>693</v>
      </c>
      <c r="V33" s="61" t="s">
        <v>694</v>
      </c>
      <c r="W33" s="61" t="s">
        <v>694</v>
      </c>
      <c r="X33" s="61" t="s">
        <v>694</v>
      </c>
      <c r="Y33" s="61" t="s">
        <v>694</v>
      </c>
      <c r="Z33" s="61" t="s">
        <v>694</v>
      </c>
      <c r="AA33" s="61" t="s">
        <v>693</v>
      </c>
      <c r="AB33" s="61" t="s">
        <v>693</v>
      </c>
      <c r="AC33" s="61" t="s">
        <v>693</v>
      </c>
      <c r="AD33" s="61" t="s">
        <v>693</v>
      </c>
      <c r="AE33" s="61" t="s">
        <v>694</v>
      </c>
      <c r="AF33" s="61" t="s">
        <v>694</v>
      </c>
      <c r="AG33" s="61" t="s">
        <v>693</v>
      </c>
      <c r="AH33" s="61" t="s">
        <v>693</v>
      </c>
      <c r="AI33" s="61" t="s">
        <v>694</v>
      </c>
      <c r="AJ33" s="61" t="s">
        <v>693</v>
      </c>
      <c r="AK33" s="61" t="s">
        <v>694</v>
      </c>
      <c r="AL33" s="80" t="s">
        <v>694</v>
      </c>
      <c r="AM33" s="61" t="s">
        <v>693</v>
      </c>
      <c r="AN33" s="61" t="s">
        <v>693</v>
      </c>
      <c r="AO33" s="61" t="s">
        <v>693</v>
      </c>
      <c r="AP33" s="61" t="s">
        <v>693</v>
      </c>
      <c r="AQ33" s="61" t="s">
        <v>693</v>
      </c>
      <c r="AR33" s="61" t="s">
        <v>693</v>
      </c>
      <c r="AS33" s="61" t="s">
        <v>693</v>
      </c>
      <c r="AT33" s="61" t="s">
        <v>693</v>
      </c>
      <c r="AU33" s="61" t="s">
        <v>693</v>
      </c>
      <c r="AV33" s="61" t="s">
        <v>694</v>
      </c>
      <c r="AW33" s="61" t="s">
        <v>693</v>
      </c>
      <c r="AX33" s="61" t="s">
        <v>693</v>
      </c>
      <c r="AY33" s="61" t="s">
        <v>693</v>
      </c>
      <c r="AZ33" s="61" t="s">
        <v>693</v>
      </c>
      <c r="BA33" s="61" t="s">
        <v>693</v>
      </c>
      <c r="BB33" s="61" t="s">
        <v>693</v>
      </c>
      <c r="BC33" s="61" t="s">
        <v>693</v>
      </c>
      <c r="BD33" s="61" t="s">
        <v>693</v>
      </c>
      <c r="BE33" s="61" t="s">
        <v>693</v>
      </c>
      <c r="BF33" s="61" t="s">
        <v>693</v>
      </c>
      <c r="BG33" s="61" t="s">
        <v>694</v>
      </c>
      <c r="BH33" s="61" t="s">
        <v>693</v>
      </c>
      <c r="BI33" s="61" t="s">
        <v>694</v>
      </c>
      <c r="BJ33" s="61" t="s">
        <v>694</v>
      </c>
      <c r="BK33" s="61" t="s">
        <v>694</v>
      </c>
      <c r="BL33" s="70">
        <f t="shared" si="0"/>
        <v>26</v>
      </c>
      <c r="BM33" s="71">
        <f t="shared" si="1"/>
        <v>0.42622950819672129</v>
      </c>
      <c r="BN33" s="70">
        <f t="shared" si="2"/>
        <v>35</v>
      </c>
      <c r="BO33" s="71">
        <f t="shared" si="3"/>
        <v>0.57377049180327866</v>
      </c>
      <c r="BP33" s="96">
        <f t="shared" si="4"/>
        <v>0.74285714285714288</v>
      </c>
      <c r="BQ33" s="70">
        <f t="shared" si="5"/>
        <v>0</v>
      </c>
      <c r="BR33" s="71">
        <f t="shared" si="6"/>
        <v>0</v>
      </c>
    </row>
    <row r="34" spans="1:71" ht="15.75">
      <c r="A34" s="330" t="s">
        <v>249</v>
      </c>
      <c r="B34" s="328" t="s">
        <v>92</v>
      </c>
      <c r="C34" s="61" t="s">
        <v>694</v>
      </c>
      <c r="D34" s="61" t="s">
        <v>694</v>
      </c>
      <c r="E34" s="61" t="s">
        <v>694</v>
      </c>
      <c r="F34" s="61" t="s">
        <v>694</v>
      </c>
      <c r="G34" s="61" t="s">
        <v>694</v>
      </c>
      <c r="H34" s="61" t="s">
        <v>694</v>
      </c>
      <c r="I34" s="61" t="s">
        <v>694</v>
      </c>
      <c r="J34" s="61" t="s">
        <v>693</v>
      </c>
      <c r="K34" s="61" t="s">
        <v>694</v>
      </c>
      <c r="L34" s="61" t="s">
        <v>694</v>
      </c>
      <c r="M34" s="61" t="s">
        <v>693</v>
      </c>
      <c r="N34" s="61" t="s">
        <v>693</v>
      </c>
      <c r="O34" s="61" t="s">
        <v>694</v>
      </c>
      <c r="P34" s="61" t="s">
        <v>694</v>
      </c>
      <c r="Q34" s="61" t="s">
        <v>693</v>
      </c>
      <c r="R34" s="61" t="s">
        <v>693</v>
      </c>
      <c r="S34" s="61" t="s">
        <v>693</v>
      </c>
      <c r="T34" s="61" t="s">
        <v>693</v>
      </c>
      <c r="U34" s="61" t="s">
        <v>693</v>
      </c>
      <c r="V34" s="61" t="s">
        <v>694</v>
      </c>
      <c r="W34" s="61" t="s">
        <v>694</v>
      </c>
      <c r="X34" s="61" t="s">
        <v>694</v>
      </c>
      <c r="Y34" s="61" t="s">
        <v>694</v>
      </c>
      <c r="Z34" s="61" t="s">
        <v>694</v>
      </c>
      <c r="AA34" s="61" t="s">
        <v>693</v>
      </c>
      <c r="AB34" s="61" t="s">
        <v>693</v>
      </c>
      <c r="AC34" s="61" t="s">
        <v>693</v>
      </c>
      <c r="AD34" s="61" t="s">
        <v>693</v>
      </c>
      <c r="AE34" s="61" t="s">
        <v>694</v>
      </c>
      <c r="AF34" s="61" t="s">
        <v>694</v>
      </c>
      <c r="AG34" s="61" t="s">
        <v>693</v>
      </c>
      <c r="AH34" s="61" t="s">
        <v>693</v>
      </c>
      <c r="AI34" s="61" t="s">
        <v>694</v>
      </c>
      <c r="AJ34" s="61" t="s">
        <v>693</v>
      </c>
      <c r="AK34" s="61" t="s">
        <v>694</v>
      </c>
      <c r="AL34" s="80" t="s">
        <v>694</v>
      </c>
      <c r="AM34" s="61" t="s">
        <v>693</v>
      </c>
      <c r="AN34" s="61" t="s">
        <v>693</v>
      </c>
      <c r="AO34" s="61" t="s">
        <v>693</v>
      </c>
      <c r="AP34" s="61" t="s">
        <v>693</v>
      </c>
      <c r="AQ34" s="61" t="s">
        <v>693</v>
      </c>
      <c r="AR34" s="61" t="s">
        <v>693</v>
      </c>
      <c r="AS34" s="61" t="s">
        <v>693</v>
      </c>
      <c r="AT34" s="61" t="s">
        <v>693</v>
      </c>
      <c r="AU34" s="61" t="s">
        <v>693</v>
      </c>
      <c r="AV34" s="61" t="s">
        <v>694</v>
      </c>
      <c r="AW34" s="61" t="s">
        <v>693</v>
      </c>
      <c r="AX34" s="61" t="s">
        <v>693</v>
      </c>
      <c r="AY34" s="61" t="s">
        <v>693</v>
      </c>
      <c r="AZ34" s="61" t="s">
        <v>693</v>
      </c>
      <c r="BA34" s="61" t="s">
        <v>693</v>
      </c>
      <c r="BB34" s="61" t="s">
        <v>693</v>
      </c>
      <c r="BC34" s="61" t="s">
        <v>693</v>
      </c>
      <c r="BD34" s="61" t="s">
        <v>693</v>
      </c>
      <c r="BE34" s="61" t="s">
        <v>693</v>
      </c>
      <c r="BF34" s="61" t="s">
        <v>693</v>
      </c>
      <c r="BG34" s="61" t="s">
        <v>694</v>
      </c>
      <c r="BH34" s="61" t="s">
        <v>693</v>
      </c>
      <c r="BI34" s="61" t="s">
        <v>694</v>
      </c>
      <c r="BJ34" s="61" t="s">
        <v>694</v>
      </c>
      <c r="BK34" s="61" t="s">
        <v>694</v>
      </c>
      <c r="BL34" s="70">
        <f t="shared" si="0"/>
        <v>26</v>
      </c>
      <c r="BM34" s="71">
        <f t="shared" si="1"/>
        <v>0.42622950819672129</v>
      </c>
      <c r="BN34" s="70">
        <f t="shared" si="2"/>
        <v>35</v>
      </c>
      <c r="BO34" s="71">
        <f t="shared" si="3"/>
        <v>0.57377049180327866</v>
      </c>
      <c r="BP34" s="96">
        <f t="shared" si="4"/>
        <v>0.74285714285714288</v>
      </c>
      <c r="BQ34" s="70">
        <f t="shared" si="5"/>
        <v>0</v>
      </c>
      <c r="BR34" s="71">
        <f t="shared" si="6"/>
        <v>0</v>
      </c>
    </row>
    <row r="35" spans="1:71" ht="15.75">
      <c r="A35" s="342" t="s">
        <v>250</v>
      </c>
      <c r="B35" s="343" t="s">
        <v>93</v>
      </c>
      <c r="C35" s="61" t="s">
        <v>694</v>
      </c>
      <c r="D35" s="61" t="s">
        <v>694</v>
      </c>
      <c r="E35" s="61" t="s">
        <v>694</v>
      </c>
      <c r="F35" s="61" t="s">
        <v>694</v>
      </c>
      <c r="G35" s="61" t="s">
        <v>694</v>
      </c>
      <c r="H35" s="61" t="s">
        <v>694</v>
      </c>
      <c r="I35" s="61" t="s">
        <v>694</v>
      </c>
      <c r="J35" s="61" t="s">
        <v>693</v>
      </c>
      <c r="K35" s="61" t="s">
        <v>694</v>
      </c>
      <c r="L35" s="61" t="s">
        <v>694</v>
      </c>
      <c r="M35" s="61" t="s">
        <v>693</v>
      </c>
      <c r="N35" s="61" t="s">
        <v>693</v>
      </c>
      <c r="O35" s="61" t="s">
        <v>694</v>
      </c>
      <c r="P35" s="61" t="s">
        <v>694</v>
      </c>
      <c r="Q35" s="61" t="s">
        <v>693</v>
      </c>
      <c r="R35" s="61" t="s">
        <v>693</v>
      </c>
      <c r="S35" s="61" t="s">
        <v>693</v>
      </c>
      <c r="T35" s="61" t="s">
        <v>693</v>
      </c>
      <c r="U35" s="61" t="s">
        <v>693</v>
      </c>
      <c r="V35" s="61" t="s">
        <v>694</v>
      </c>
      <c r="W35" s="61" t="s">
        <v>694</v>
      </c>
      <c r="X35" s="61" t="s">
        <v>694</v>
      </c>
      <c r="Y35" s="61" t="s">
        <v>694</v>
      </c>
      <c r="Z35" s="61" t="s">
        <v>694</v>
      </c>
      <c r="AA35" s="61" t="s">
        <v>693</v>
      </c>
      <c r="AB35" s="61" t="s">
        <v>693</v>
      </c>
      <c r="AC35" s="61" t="s">
        <v>693</v>
      </c>
      <c r="AD35" s="61" t="s">
        <v>693</v>
      </c>
      <c r="AE35" s="61" t="s">
        <v>694</v>
      </c>
      <c r="AF35" s="61" t="s">
        <v>694</v>
      </c>
      <c r="AG35" s="61" t="s">
        <v>693</v>
      </c>
      <c r="AH35" s="61" t="s">
        <v>693</v>
      </c>
      <c r="AI35" s="61" t="s">
        <v>694</v>
      </c>
      <c r="AJ35" s="61" t="s">
        <v>693</v>
      </c>
      <c r="AK35" s="61" t="s">
        <v>694</v>
      </c>
      <c r="AL35" s="80" t="s">
        <v>694</v>
      </c>
      <c r="AM35" s="61" t="s">
        <v>693</v>
      </c>
      <c r="AN35" s="61" t="s">
        <v>693</v>
      </c>
      <c r="AO35" s="61" t="s">
        <v>693</v>
      </c>
      <c r="AP35" s="61" t="s">
        <v>693</v>
      </c>
      <c r="AQ35" s="61" t="s">
        <v>693</v>
      </c>
      <c r="AR35" s="61" t="s">
        <v>693</v>
      </c>
      <c r="AS35" s="61" t="s">
        <v>693</v>
      </c>
      <c r="AT35" s="61" t="s">
        <v>693</v>
      </c>
      <c r="AU35" s="61" t="s">
        <v>693</v>
      </c>
      <c r="AV35" s="61" t="s">
        <v>694</v>
      </c>
      <c r="AW35" s="61" t="s">
        <v>693</v>
      </c>
      <c r="AX35" s="61" t="s">
        <v>693</v>
      </c>
      <c r="AY35" s="61" t="s">
        <v>693</v>
      </c>
      <c r="AZ35" s="61" t="s">
        <v>693</v>
      </c>
      <c r="BA35" s="61" t="s">
        <v>693</v>
      </c>
      <c r="BB35" s="61" t="s">
        <v>693</v>
      </c>
      <c r="BC35" s="61" t="s">
        <v>693</v>
      </c>
      <c r="BD35" s="61" t="s">
        <v>693</v>
      </c>
      <c r="BE35" s="61" t="s">
        <v>693</v>
      </c>
      <c r="BF35" s="61" t="s">
        <v>693</v>
      </c>
      <c r="BG35" s="61" t="s">
        <v>694</v>
      </c>
      <c r="BH35" s="61" t="s">
        <v>693</v>
      </c>
      <c r="BI35" s="61" t="s">
        <v>694</v>
      </c>
      <c r="BJ35" s="61" t="s">
        <v>694</v>
      </c>
      <c r="BK35" s="61" t="s">
        <v>694</v>
      </c>
      <c r="BL35" s="70">
        <f t="shared" si="0"/>
        <v>26</v>
      </c>
      <c r="BM35" s="71">
        <f t="shared" si="1"/>
        <v>0.42622950819672129</v>
      </c>
      <c r="BN35" s="70">
        <f t="shared" si="2"/>
        <v>35</v>
      </c>
      <c r="BO35" s="71">
        <f t="shared" si="3"/>
        <v>0.57377049180327866</v>
      </c>
      <c r="BP35" s="96">
        <f t="shared" si="4"/>
        <v>0.74285714285714288</v>
      </c>
      <c r="BQ35" s="70">
        <f t="shared" si="5"/>
        <v>0</v>
      </c>
      <c r="BR35" s="71">
        <f t="shared" si="6"/>
        <v>0</v>
      </c>
      <c r="BS35" s="130"/>
    </row>
    <row r="36" spans="1:71" ht="15.75">
      <c r="A36" s="330" t="s">
        <v>252</v>
      </c>
      <c r="B36" s="328" t="s">
        <v>94</v>
      </c>
      <c r="C36" s="61" t="s">
        <v>694</v>
      </c>
      <c r="D36" s="61" t="s">
        <v>694</v>
      </c>
      <c r="E36" s="61" t="s">
        <v>694</v>
      </c>
      <c r="F36" s="61" t="s">
        <v>694</v>
      </c>
      <c r="G36" s="61" t="s">
        <v>694</v>
      </c>
      <c r="H36" s="61" t="s">
        <v>694</v>
      </c>
      <c r="I36" s="61" t="s">
        <v>154</v>
      </c>
      <c r="J36" s="61" t="s">
        <v>693</v>
      </c>
      <c r="K36" s="61" t="s">
        <v>694</v>
      </c>
      <c r="L36" s="61" t="s">
        <v>694</v>
      </c>
      <c r="M36" s="61" t="s">
        <v>693</v>
      </c>
      <c r="N36" s="61" t="s">
        <v>693</v>
      </c>
      <c r="O36" s="61" t="s">
        <v>694</v>
      </c>
      <c r="P36" s="61" t="s">
        <v>694</v>
      </c>
      <c r="Q36" s="61" t="s">
        <v>693</v>
      </c>
      <c r="R36" s="61" t="s">
        <v>693</v>
      </c>
      <c r="S36" s="61" t="s">
        <v>694</v>
      </c>
      <c r="T36" s="61" t="s">
        <v>694</v>
      </c>
      <c r="U36" s="61" t="s">
        <v>694</v>
      </c>
      <c r="V36" s="61" t="s">
        <v>693</v>
      </c>
      <c r="W36" s="61" t="s">
        <v>693</v>
      </c>
      <c r="X36" s="61" t="s">
        <v>694</v>
      </c>
      <c r="Y36" s="61" t="s">
        <v>694</v>
      </c>
      <c r="Z36" s="61" t="s">
        <v>693</v>
      </c>
      <c r="AA36" s="61" t="s">
        <v>693</v>
      </c>
      <c r="AB36" s="61" t="s">
        <v>693</v>
      </c>
      <c r="AC36" s="61" t="s">
        <v>693</v>
      </c>
      <c r="AD36" s="61" t="s">
        <v>693</v>
      </c>
      <c r="AE36" s="61" t="s">
        <v>694</v>
      </c>
      <c r="AF36" s="61" t="s">
        <v>694</v>
      </c>
      <c r="AG36" s="61" t="s">
        <v>693</v>
      </c>
      <c r="AH36" s="61" t="s">
        <v>154</v>
      </c>
      <c r="AI36" s="61" t="s">
        <v>694</v>
      </c>
      <c r="AJ36" s="61" t="s">
        <v>694</v>
      </c>
      <c r="AK36" s="61" t="s">
        <v>694</v>
      </c>
      <c r="AL36" s="80" t="s">
        <v>154</v>
      </c>
      <c r="AM36" s="61" t="s">
        <v>693</v>
      </c>
      <c r="AN36" s="61" t="s">
        <v>693</v>
      </c>
      <c r="AO36" s="61" t="s">
        <v>693</v>
      </c>
      <c r="AP36" s="80" t="s">
        <v>154</v>
      </c>
      <c r="AQ36" s="80" t="s">
        <v>154</v>
      </c>
      <c r="AR36" s="80" t="s">
        <v>154</v>
      </c>
      <c r="AS36" s="61" t="s">
        <v>693</v>
      </c>
      <c r="AT36" s="61" t="s">
        <v>693</v>
      </c>
      <c r="AU36" s="61" t="s">
        <v>693</v>
      </c>
      <c r="AV36" s="61" t="s">
        <v>694</v>
      </c>
      <c r="AW36" s="61" t="s">
        <v>693</v>
      </c>
      <c r="AX36" s="61" t="s">
        <v>693</v>
      </c>
      <c r="AY36" s="61" t="s">
        <v>693</v>
      </c>
      <c r="AZ36" s="61" t="s">
        <v>693</v>
      </c>
      <c r="BA36" s="61" t="s">
        <v>154</v>
      </c>
      <c r="BB36" s="61" t="s">
        <v>693</v>
      </c>
      <c r="BC36" s="61" t="s">
        <v>693</v>
      </c>
      <c r="BD36" s="61" t="s">
        <v>694</v>
      </c>
      <c r="BE36" s="61" t="s">
        <v>694</v>
      </c>
      <c r="BF36" s="61" t="s">
        <v>694</v>
      </c>
      <c r="BG36" s="61" t="s">
        <v>694</v>
      </c>
      <c r="BH36" s="61" t="s">
        <v>693</v>
      </c>
      <c r="BI36" s="61" t="s">
        <v>694</v>
      </c>
      <c r="BJ36" s="61" t="s">
        <v>694</v>
      </c>
      <c r="BK36" s="61" t="s">
        <v>694</v>
      </c>
      <c r="BL36" s="70">
        <f t="shared" si="0"/>
        <v>28</v>
      </c>
      <c r="BM36" s="71">
        <f t="shared" si="1"/>
        <v>0.45901639344262296</v>
      </c>
      <c r="BN36" s="70">
        <f t="shared" si="2"/>
        <v>26</v>
      </c>
      <c r="BO36" s="71">
        <f t="shared" si="3"/>
        <v>0.42622950819672129</v>
      </c>
      <c r="BP36" s="96">
        <f t="shared" si="4"/>
        <v>1.0769230769230769</v>
      </c>
      <c r="BQ36" s="70">
        <f t="shared" si="5"/>
        <v>7</v>
      </c>
      <c r="BR36" s="71">
        <f t="shared" si="6"/>
        <v>0.11475409836065574</v>
      </c>
      <c r="BS36" s="130"/>
    </row>
    <row r="37" spans="1:71" ht="15.75">
      <c r="A37" s="330" t="s">
        <v>253</v>
      </c>
      <c r="B37" s="328" t="s">
        <v>95</v>
      </c>
      <c r="C37" s="61" t="s">
        <v>694</v>
      </c>
      <c r="D37" s="61" t="s">
        <v>694</v>
      </c>
      <c r="E37" s="61" t="s">
        <v>694</v>
      </c>
      <c r="F37" s="61" t="s">
        <v>694</v>
      </c>
      <c r="G37" s="61" t="s">
        <v>694</v>
      </c>
      <c r="H37" s="61" t="s">
        <v>694</v>
      </c>
      <c r="I37" s="61" t="s">
        <v>154</v>
      </c>
      <c r="J37" s="61" t="s">
        <v>693</v>
      </c>
      <c r="K37" s="61" t="s">
        <v>694</v>
      </c>
      <c r="L37" s="61" t="s">
        <v>694</v>
      </c>
      <c r="M37" s="61" t="s">
        <v>693</v>
      </c>
      <c r="N37" s="61" t="s">
        <v>693</v>
      </c>
      <c r="O37" s="61" t="s">
        <v>694</v>
      </c>
      <c r="P37" s="61" t="s">
        <v>694</v>
      </c>
      <c r="Q37" s="61" t="s">
        <v>693</v>
      </c>
      <c r="R37" s="61" t="s">
        <v>693</v>
      </c>
      <c r="S37" s="61" t="s">
        <v>694</v>
      </c>
      <c r="T37" s="61" t="s">
        <v>694</v>
      </c>
      <c r="U37" s="61" t="s">
        <v>694</v>
      </c>
      <c r="V37" s="61" t="s">
        <v>693</v>
      </c>
      <c r="W37" s="61" t="s">
        <v>693</v>
      </c>
      <c r="X37" s="61" t="s">
        <v>694</v>
      </c>
      <c r="Y37" s="61" t="s">
        <v>694</v>
      </c>
      <c r="Z37" s="61" t="s">
        <v>693</v>
      </c>
      <c r="AA37" s="61" t="s">
        <v>693</v>
      </c>
      <c r="AB37" s="61" t="s">
        <v>693</v>
      </c>
      <c r="AC37" s="61" t="s">
        <v>693</v>
      </c>
      <c r="AD37" s="61" t="s">
        <v>693</v>
      </c>
      <c r="AE37" s="61" t="s">
        <v>694</v>
      </c>
      <c r="AF37" s="61" t="s">
        <v>694</v>
      </c>
      <c r="AG37" s="61" t="s">
        <v>693</v>
      </c>
      <c r="AH37" s="61" t="s">
        <v>154</v>
      </c>
      <c r="AI37" s="61" t="s">
        <v>694</v>
      </c>
      <c r="AJ37" s="61" t="s">
        <v>694</v>
      </c>
      <c r="AK37" s="61" t="s">
        <v>694</v>
      </c>
      <c r="AL37" s="80" t="s">
        <v>154</v>
      </c>
      <c r="AM37" s="61" t="s">
        <v>693</v>
      </c>
      <c r="AN37" s="61" t="s">
        <v>693</v>
      </c>
      <c r="AO37" s="61" t="s">
        <v>693</v>
      </c>
      <c r="AP37" s="80" t="s">
        <v>154</v>
      </c>
      <c r="AQ37" s="80" t="s">
        <v>154</v>
      </c>
      <c r="AR37" s="80" t="s">
        <v>154</v>
      </c>
      <c r="AS37" s="61" t="s">
        <v>693</v>
      </c>
      <c r="AT37" s="61" t="s">
        <v>693</v>
      </c>
      <c r="AU37" s="61" t="s">
        <v>693</v>
      </c>
      <c r="AV37" s="61" t="s">
        <v>694</v>
      </c>
      <c r="AW37" s="61" t="s">
        <v>693</v>
      </c>
      <c r="AX37" s="61" t="s">
        <v>693</v>
      </c>
      <c r="AY37" s="61" t="s">
        <v>693</v>
      </c>
      <c r="AZ37" s="61" t="s">
        <v>693</v>
      </c>
      <c r="BA37" s="61" t="s">
        <v>154</v>
      </c>
      <c r="BB37" s="61" t="s">
        <v>693</v>
      </c>
      <c r="BC37" s="61" t="s">
        <v>693</v>
      </c>
      <c r="BD37" s="61" t="s">
        <v>694</v>
      </c>
      <c r="BE37" s="61" t="s">
        <v>694</v>
      </c>
      <c r="BF37" s="61" t="s">
        <v>694</v>
      </c>
      <c r="BG37" s="61" t="s">
        <v>694</v>
      </c>
      <c r="BH37" s="61" t="s">
        <v>693</v>
      </c>
      <c r="BI37" s="61" t="s">
        <v>694</v>
      </c>
      <c r="BJ37" s="61" t="s">
        <v>694</v>
      </c>
      <c r="BK37" s="61" t="s">
        <v>694</v>
      </c>
      <c r="BL37" s="70">
        <f t="shared" ref="BL37:BL55" si="10">COUNTIF($C37:$BK37,"субнациональный")</f>
        <v>28</v>
      </c>
      <c r="BM37" s="71">
        <f t="shared" ref="BM37:BM55" si="11">COUNTIF($C37:$BK37,"субнациональный")/COUNTA($C37:$BK37)</f>
        <v>0.45901639344262296</v>
      </c>
      <c r="BN37" s="70">
        <f t="shared" ref="BN37:BN55" si="12">COUNTIF($C37:$BK37,"национальный")</f>
        <v>26</v>
      </c>
      <c r="BO37" s="71">
        <f t="shared" ref="BO37:BO55" si="13">COUNTIF($C37:$BK37,"национальный")/COUNTA($C37:$BK37)</f>
        <v>0.42622950819672129</v>
      </c>
      <c r="BP37" s="96">
        <f t="shared" ref="BP37:BP55" si="14">BL37/BN37</f>
        <v>1.0769230769230769</v>
      </c>
      <c r="BQ37" s="70">
        <f t="shared" ref="BQ37:BQ55" si="15">COUNTIF($C37:$BK37,"No data")</f>
        <v>7</v>
      </c>
      <c r="BR37" s="71">
        <f t="shared" ref="BR37:BR55" si="16">COUNTIF($C37:$BK37,"No data")/COUNTA($C37:$BK37)</f>
        <v>0.11475409836065574</v>
      </c>
    </row>
    <row r="38" spans="1:71" ht="15.75">
      <c r="A38" s="330" t="s">
        <v>254</v>
      </c>
      <c r="B38" s="328" t="s">
        <v>96</v>
      </c>
      <c r="C38" s="61" t="s">
        <v>694</v>
      </c>
      <c r="D38" s="61" t="s">
        <v>694</v>
      </c>
      <c r="E38" s="61" t="s">
        <v>694</v>
      </c>
      <c r="F38" s="61" t="s">
        <v>694</v>
      </c>
      <c r="G38" s="61" t="s">
        <v>694</v>
      </c>
      <c r="H38" s="61" t="s">
        <v>694</v>
      </c>
      <c r="I38" s="61" t="s">
        <v>154</v>
      </c>
      <c r="J38" s="61" t="s">
        <v>693</v>
      </c>
      <c r="K38" s="61" t="s">
        <v>694</v>
      </c>
      <c r="L38" s="61" t="s">
        <v>694</v>
      </c>
      <c r="M38" s="61" t="s">
        <v>693</v>
      </c>
      <c r="N38" s="61" t="s">
        <v>693</v>
      </c>
      <c r="O38" s="61" t="s">
        <v>694</v>
      </c>
      <c r="P38" s="61" t="s">
        <v>694</v>
      </c>
      <c r="Q38" s="61" t="s">
        <v>693</v>
      </c>
      <c r="R38" s="61" t="s">
        <v>693</v>
      </c>
      <c r="S38" s="61" t="s">
        <v>694</v>
      </c>
      <c r="T38" s="61" t="s">
        <v>694</v>
      </c>
      <c r="U38" s="61" t="s">
        <v>694</v>
      </c>
      <c r="V38" s="61" t="s">
        <v>693</v>
      </c>
      <c r="W38" s="61" t="s">
        <v>693</v>
      </c>
      <c r="X38" s="61" t="s">
        <v>694</v>
      </c>
      <c r="Y38" s="61" t="s">
        <v>694</v>
      </c>
      <c r="Z38" s="61" t="s">
        <v>693</v>
      </c>
      <c r="AA38" s="61" t="s">
        <v>693</v>
      </c>
      <c r="AB38" s="61" t="s">
        <v>693</v>
      </c>
      <c r="AC38" s="61" t="s">
        <v>693</v>
      </c>
      <c r="AD38" s="61" t="s">
        <v>693</v>
      </c>
      <c r="AE38" s="61" t="s">
        <v>694</v>
      </c>
      <c r="AF38" s="61" t="s">
        <v>694</v>
      </c>
      <c r="AG38" s="61" t="s">
        <v>693</v>
      </c>
      <c r="AH38" s="61" t="s">
        <v>154</v>
      </c>
      <c r="AI38" s="61" t="s">
        <v>694</v>
      </c>
      <c r="AJ38" s="61" t="s">
        <v>694</v>
      </c>
      <c r="AK38" s="61" t="s">
        <v>694</v>
      </c>
      <c r="AL38" s="80" t="s">
        <v>154</v>
      </c>
      <c r="AM38" s="61" t="s">
        <v>693</v>
      </c>
      <c r="AN38" s="61" t="s">
        <v>693</v>
      </c>
      <c r="AO38" s="61" t="s">
        <v>693</v>
      </c>
      <c r="AP38" s="80" t="s">
        <v>154</v>
      </c>
      <c r="AQ38" s="80" t="s">
        <v>154</v>
      </c>
      <c r="AR38" s="80" t="s">
        <v>154</v>
      </c>
      <c r="AS38" s="61" t="s">
        <v>693</v>
      </c>
      <c r="AT38" s="61" t="s">
        <v>693</v>
      </c>
      <c r="AU38" s="61" t="s">
        <v>693</v>
      </c>
      <c r="AV38" s="61" t="s">
        <v>694</v>
      </c>
      <c r="AW38" s="61" t="s">
        <v>693</v>
      </c>
      <c r="AX38" s="61" t="s">
        <v>693</v>
      </c>
      <c r="AY38" s="61" t="s">
        <v>693</v>
      </c>
      <c r="AZ38" s="61" t="s">
        <v>693</v>
      </c>
      <c r="BA38" s="61" t="s">
        <v>154</v>
      </c>
      <c r="BB38" s="61" t="s">
        <v>693</v>
      </c>
      <c r="BC38" s="61" t="s">
        <v>693</v>
      </c>
      <c r="BD38" s="61" t="s">
        <v>694</v>
      </c>
      <c r="BE38" s="61" t="s">
        <v>694</v>
      </c>
      <c r="BF38" s="61" t="s">
        <v>694</v>
      </c>
      <c r="BG38" s="61" t="s">
        <v>694</v>
      </c>
      <c r="BH38" s="61" t="s">
        <v>693</v>
      </c>
      <c r="BI38" s="61" t="s">
        <v>694</v>
      </c>
      <c r="BJ38" s="61" t="s">
        <v>694</v>
      </c>
      <c r="BK38" s="61" t="s">
        <v>694</v>
      </c>
      <c r="BL38" s="70">
        <f t="shared" si="10"/>
        <v>28</v>
      </c>
      <c r="BM38" s="71">
        <f t="shared" si="11"/>
        <v>0.45901639344262296</v>
      </c>
      <c r="BN38" s="70">
        <f t="shared" si="12"/>
        <v>26</v>
      </c>
      <c r="BO38" s="71">
        <f t="shared" si="13"/>
        <v>0.42622950819672129</v>
      </c>
      <c r="BP38" s="96">
        <f t="shared" si="14"/>
        <v>1.0769230769230769</v>
      </c>
      <c r="BQ38" s="70">
        <f t="shared" si="15"/>
        <v>7</v>
      </c>
      <c r="BR38" s="71">
        <f t="shared" si="16"/>
        <v>0.11475409836065574</v>
      </c>
    </row>
    <row r="39" spans="1:71" ht="15.75">
      <c r="A39" s="330" t="s">
        <v>255</v>
      </c>
      <c r="B39" s="328" t="s">
        <v>97</v>
      </c>
      <c r="C39" s="61" t="s">
        <v>694</v>
      </c>
      <c r="D39" s="61" t="s">
        <v>694</v>
      </c>
      <c r="E39" s="61" t="s">
        <v>694</v>
      </c>
      <c r="F39" s="61" t="s">
        <v>694</v>
      </c>
      <c r="G39" s="61" t="s">
        <v>694</v>
      </c>
      <c r="H39" s="61" t="s">
        <v>694</v>
      </c>
      <c r="I39" s="61" t="s">
        <v>154</v>
      </c>
      <c r="J39" s="61" t="s">
        <v>693</v>
      </c>
      <c r="K39" s="61" t="s">
        <v>694</v>
      </c>
      <c r="L39" s="61" t="s">
        <v>694</v>
      </c>
      <c r="M39" s="61" t="s">
        <v>693</v>
      </c>
      <c r="N39" s="61" t="s">
        <v>693</v>
      </c>
      <c r="O39" s="61" t="s">
        <v>694</v>
      </c>
      <c r="P39" s="61" t="s">
        <v>694</v>
      </c>
      <c r="Q39" s="61" t="s">
        <v>693</v>
      </c>
      <c r="R39" s="61" t="s">
        <v>693</v>
      </c>
      <c r="S39" s="61" t="s">
        <v>694</v>
      </c>
      <c r="T39" s="61" t="s">
        <v>694</v>
      </c>
      <c r="U39" s="61" t="s">
        <v>694</v>
      </c>
      <c r="V39" s="61" t="s">
        <v>693</v>
      </c>
      <c r="W39" s="61" t="s">
        <v>693</v>
      </c>
      <c r="X39" s="61" t="s">
        <v>694</v>
      </c>
      <c r="Y39" s="61" t="s">
        <v>694</v>
      </c>
      <c r="Z39" s="61" t="s">
        <v>693</v>
      </c>
      <c r="AA39" s="61" t="s">
        <v>693</v>
      </c>
      <c r="AB39" s="61" t="s">
        <v>693</v>
      </c>
      <c r="AC39" s="61" t="s">
        <v>693</v>
      </c>
      <c r="AD39" s="61" t="s">
        <v>693</v>
      </c>
      <c r="AE39" s="61" t="s">
        <v>694</v>
      </c>
      <c r="AF39" s="61" t="s">
        <v>694</v>
      </c>
      <c r="AG39" s="61" t="s">
        <v>693</v>
      </c>
      <c r="AH39" s="61" t="s">
        <v>154</v>
      </c>
      <c r="AI39" s="61" t="s">
        <v>694</v>
      </c>
      <c r="AJ39" s="61" t="s">
        <v>694</v>
      </c>
      <c r="AK39" s="61" t="s">
        <v>694</v>
      </c>
      <c r="AL39" s="80" t="s">
        <v>154</v>
      </c>
      <c r="AM39" s="61" t="s">
        <v>693</v>
      </c>
      <c r="AN39" s="61" t="s">
        <v>693</v>
      </c>
      <c r="AO39" s="61" t="s">
        <v>693</v>
      </c>
      <c r="AP39" s="80" t="s">
        <v>154</v>
      </c>
      <c r="AQ39" s="80" t="s">
        <v>154</v>
      </c>
      <c r="AR39" s="80" t="s">
        <v>154</v>
      </c>
      <c r="AS39" s="61" t="s">
        <v>693</v>
      </c>
      <c r="AT39" s="61" t="s">
        <v>693</v>
      </c>
      <c r="AU39" s="61" t="s">
        <v>693</v>
      </c>
      <c r="AV39" s="61" t="s">
        <v>694</v>
      </c>
      <c r="AW39" s="61" t="s">
        <v>693</v>
      </c>
      <c r="AX39" s="61" t="s">
        <v>693</v>
      </c>
      <c r="AY39" s="61" t="s">
        <v>693</v>
      </c>
      <c r="AZ39" s="61" t="s">
        <v>693</v>
      </c>
      <c r="BA39" s="61" t="s">
        <v>154</v>
      </c>
      <c r="BB39" s="61" t="s">
        <v>693</v>
      </c>
      <c r="BC39" s="61" t="s">
        <v>693</v>
      </c>
      <c r="BD39" s="61" t="s">
        <v>694</v>
      </c>
      <c r="BE39" s="61" t="s">
        <v>694</v>
      </c>
      <c r="BF39" s="61" t="s">
        <v>694</v>
      </c>
      <c r="BG39" s="61" t="s">
        <v>694</v>
      </c>
      <c r="BH39" s="61" t="s">
        <v>693</v>
      </c>
      <c r="BI39" s="61" t="s">
        <v>694</v>
      </c>
      <c r="BJ39" s="61" t="s">
        <v>694</v>
      </c>
      <c r="BK39" s="61" t="s">
        <v>694</v>
      </c>
      <c r="BL39" s="70">
        <f t="shared" si="10"/>
        <v>28</v>
      </c>
      <c r="BM39" s="71">
        <f t="shared" si="11"/>
        <v>0.45901639344262296</v>
      </c>
      <c r="BN39" s="70">
        <f t="shared" si="12"/>
        <v>26</v>
      </c>
      <c r="BO39" s="71">
        <f t="shared" si="13"/>
        <v>0.42622950819672129</v>
      </c>
      <c r="BP39" s="96">
        <f t="shared" si="14"/>
        <v>1.0769230769230769</v>
      </c>
      <c r="BQ39" s="70">
        <f t="shared" si="15"/>
        <v>7</v>
      </c>
      <c r="BR39" s="71">
        <f t="shared" si="16"/>
        <v>0.11475409836065574</v>
      </c>
    </row>
    <row r="40" spans="1:71" ht="15.75">
      <c r="A40" s="330" t="s">
        <v>256</v>
      </c>
      <c r="B40" s="328" t="s">
        <v>98</v>
      </c>
      <c r="C40" s="61" t="s">
        <v>694</v>
      </c>
      <c r="D40" s="61" t="s">
        <v>694</v>
      </c>
      <c r="E40" s="61" t="s">
        <v>694</v>
      </c>
      <c r="F40" s="61" t="s">
        <v>694</v>
      </c>
      <c r="G40" s="61" t="s">
        <v>694</v>
      </c>
      <c r="H40" s="61" t="s">
        <v>694</v>
      </c>
      <c r="I40" s="61" t="s">
        <v>154</v>
      </c>
      <c r="J40" s="61" t="s">
        <v>693</v>
      </c>
      <c r="K40" s="61" t="s">
        <v>694</v>
      </c>
      <c r="L40" s="61" t="s">
        <v>694</v>
      </c>
      <c r="M40" s="61" t="s">
        <v>693</v>
      </c>
      <c r="N40" s="61" t="s">
        <v>693</v>
      </c>
      <c r="O40" s="61" t="s">
        <v>694</v>
      </c>
      <c r="P40" s="61" t="s">
        <v>694</v>
      </c>
      <c r="Q40" s="61" t="s">
        <v>693</v>
      </c>
      <c r="R40" s="61" t="s">
        <v>693</v>
      </c>
      <c r="S40" s="61" t="s">
        <v>694</v>
      </c>
      <c r="T40" s="61" t="s">
        <v>694</v>
      </c>
      <c r="U40" s="61" t="s">
        <v>694</v>
      </c>
      <c r="V40" s="61" t="s">
        <v>693</v>
      </c>
      <c r="W40" s="61" t="s">
        <v>693</v>
      </c>
      <c r="X40" s="61" t="s">
        <v>694</v>
      </c>
      <c r="Y40" s="61" t="s">
        <v>694</v>
      </c>
      <c r="Z40" s="61" t="s">
        <v>693</v>
      </c>
      <c r="AA40" s="61" t="s">
        <v>693</v>
      </c>
      <c r="AB40" s="61" t="s">
        <v>693</v>
      </c>
      <c r="AC40" s="61" t="s">
        <v>693</v>
      </c>
      <c r="AD40" s="61" t="s">
        <v>693</v>
      </c>
      <c r="AE40" s="61" t="s">
        <v>694</v>
      </c>
      <c r="AF40" s="61" t="s">
        <v>694</v>
      </c>
      <c r="AG40" s="61" t="s">
        <v>693</v>
      </c>
      <c r="AH40" s="61" t="s">
        <v>154</v>
      </c>
      <c r="AI40" s="61" t="s">
        <v>694</v>
      </c>
      <c r="AJ40" s="61" t="s">
        <v>694</v>
      </c>
      <c r="AK40" s="61" t="s">
        <v>694</v>
      </c>
      <c r="AL40" s="80" t="s">
        <v>154</v>
      </c>
      <c r="AM40" s="61" t="s">
        <v>693</v>
      </c>
      <c r="AN40" s="61" t="s">
        <v>693</v>
      </c>
      <c r="AO40" s="61" t="s">
        <v>693</v>
      </c>
      <c r="AP40" s="80" t="s">
        <v>154</v>
      </c>
      <c r="AQ40" s="80" t="s">
        <v>154</v>
      </c>
      <c r="AR40" s="80" t="s">
        <v>154</v>
      </c>
      <c r="AS40" s="61" t="s">
        <v>693</v>
      </c>
      <c r="AT40" s="61" t="s">
        <v>693</v>
      </c>
      <c r="AU40" s="61" t="s">
        <v>693</v>
      </c>
      <c r="AV40" s="61" t="s">
        <v>694</v>
      </c>
      <c r="AW40" s="61" t="s">
        <v>693</v>
      </c>
      <c r="AX40" s="61" t="s">
        <v>693</v>
      </c>
      <c r="AY40" s="61" t="s">
        <v>693</v>
      </c>
      <c r="AZ40" s="61" t="s">
        <v>693</v>
      </c>
      <c r="BA40" s="61" t="s">
        <v>154</v>
      </c>
      <c r="BB40" s="61" t="s">
        <v>693</v>
      </c>
      <c r="BC40" s="61" t="s">
        <v>693</v>
      </c>
      <c r="BD40" s="61" t="s">
        <v>694</v>
      </c>
      <c r="BE40" s="61" t="s">
        <v>694</v>
      </c>
      <c r="BF40" s="61" t="s">
        <v>694</v>
      </c>
      <c r="BG40" s="61" t="s">
        <v>694</v>
      </c>
      <c r="BH40" s="61" t="s">
        <v>693</v>
      </c>
      <c r="BI40" s="61" t="s">
        <v>694</v>
      </c>
      <c r="BJ40" s="61" t="s">
        <v>694</v>
      </c>
      <c r="BK40" s="61" t="s">
        <v>694</v>
      </c>
      <c r="BL40" s="70">
        <f t="shared" si="10"/>
        <v>28</v>
      </c>
      <c r="BM40" s="71">
        <f t="shared" si="11"/>
        <v>0.45901639344262296</v>
      </c>
      <c r="BN40" s="70">
        <f t="shared" si="12"/>
        <v>26</v>
      </c>
      <c r="BO40" s="71">
        <f t="shared" si="13"/>
        <v>0.42622950819672129</v>
      </c>
      <c r="BP40" s="96">
        <f t="shared" si="14"/>
        <v>1.0769230769230769</v>
      </c>
      <c r="BQ40" s="70">
        <f t="shared" si="15"/>
        <v>7</v>
      </c>
      <c r="BR40" s="71">
        <f t="shared" si="16"/>
        <v>0.11475409836065574</v>
      </c>
    </row>
    <row r="41" spans="1:71" ht="15.75">
      <c r="A41" s="330" t="s">
        <v>257</v>
      </c>
      <c r="B41" s="328" t="s">
        <v>99</v>
      </c>
      <c r="C41" s="61" t="s">
        <v>694</v>
      </c>
      <c r="D41" s="61" t="s">
        <v>694</v>
      </c>
      <c r="E41" s="61" t="s">
        <v>694</v>
      </c>
      <c r="F41" s="61" t="s">
        <v>694</v>
      </c>
      <c r="G41" s="61" t="s">
        <v>694</v>
      </c>
      <c r="H41" s="61" t="s">
        <v>694</v>
      </c>
      <c r="I41" s="61" t="s">
        <v>154</v>
      </c>
      <c r="J41" s="61" t="s">
        <v>693</v>
      </c>
      <c r="K41" s="61" t="s">
        <v>694</v>
      </c>
      <c r="L41" s="61" t="s">
        <v>694</v>
      </c>
      <c r="M41" s="61" t="s">
        <v>693</v>
      </c>
      <c r="N41" s="61" t="s">
        <v>693</v>
      </c>
      <c r="O41" s="61" t="s">
        <v>694</v>
      </c>
      <c r="P41" s="61" t="s">
        <v>694</v>
      </c>
      <c r="Q41" s="61" t="s">
        <v>693</v>
      </c>
      <c r="R41" s="61" t="s">
        <v>693</v>
      </c>
      <c r="S41" s="61" t="s">
        <v>694</v>
      </c>
      <c r="T41" s="61" t="s">
        <v>694</v>
      </c>
      <c r="U41" s="61" t="s">
        <v>694</v>
      </c>
      <c r="V41" s="61" t="s">
        <v>693</v>
      </c>
      <c r="W41" s="61" t="s">
        <v>693</v>
      </c>
      <c r="X41" s="61" t="s">
        <v>694</v>
      </c>
      <c r="Y41" s="61" t="s">
        <v>694</v>
      </c>
      <c r="Z41" s="61" t="s">
        <v>693</v>
      </c>
      <c r="AA41" s="61" t="s">
        <v>693</v>
      </c>
      <c r="AB41" s="61" t="s">
        <v>693</v>
      </c>
      <c r="AC41" s="61" t="s">
        <v>693</v>
      </c>
      <c r="AD41" s="61" t="s">
        <v>693</v>
      </c>
      <c r="AE41" s="61" t="s">
        <v>694</v>
      </c>
      <c r="AF41" s="61" t="s">
        <v>694</v>
      </c>
      <c r="AG41" s="61" t="s">
        <v>693</v>
      </c>
      <c r="AH41" s="61" t="s">
        <v>154</v>
      </c>
      <c r="AI41" s="61" t="s">
        <v>694</v>
      </c>
      <c r="AJ41" s="61" t="s">
        <v>694</v>
      </c>
      <c r="AK41" s="61" t="s">
        <v>694</v>
      </c>
      <c r="AL41" s="80" t="s">
        <v>154</v>
      </c>
      <c r="AM41" s="61" t="s">
        <v>693</v>
      </c>
      <c r="AN41" s="61" t="s">
        <v>693</v>
      </c>
      <c r="AO41" s="61" t="s">
        <v>693</v>
      </c>
      <c r="AP41" s="80" t="s">
        <v>154</v>
      </c>
      <c r="AQ41" s="80" t="s">
        <v>154</v>
      </c>
      <c r="AR41" s="80" t="s">
        <v>154</v>
      </c>
      <c r="AS41" s="61" t="s">
        <v>693</v>
      </c>
      <c r="AT41" s="61" t="s">
        <v>693</v>
      </c>
      <c r="AU41" s="61" t="s">
        <v>693</v>
      </c>
      <c r="AV41" s="61" t="s">
        <v>694</v>
      </c>
      <c r="AW41" s="61" t="s">
        <v>693</v>
      </c>
      <c r="AX41" s="61" t="s">
        <v>693</v>
      </c>
      <c r="AY41" s="61" t="s">
        <v>693</v>
      </c>
      <c r="AZ41" s="61" t="s">
        <v>693</v>
      </c>
      <c r="BA41" s="61" t="s">
        <v>154</v>
      </c>
      <c r="BB41" s="61" t="s">
        <v>693</v>
      </c>
      <c r="BC41" s="61" t="s">
        <v>693</v>
      </c>
      <c r="BD41" s="61" t="s">
        <v>694</v>
      </c>
      <c r="BE41" s="61" t="s">
        <v>694</v>
      </c>
      <c r="BF41" s="61" t="s">
        <v>694</v>
      </c>
      <c r="BG41" s="61" t="s">
        <v>694</v>
      </c>
      <c r="BH41" s="61" t="s">
        <v>693</v>
      </c>
      <c r="BI41" s="61" t="s">
        <v>694</v>
      </c>
      <c r="BJ41" s="61" t="s">
        <v>694</v>
      </c>
      <c r="BK41" s="61" t="s">
        <v>694</v>
      </c>
      <c r="BL41" s="70">
        <f t="shared" si="10"/>
        <v>28</v>
      </c>
      <c r="BM41" s="71">
        <f t="shared" si="11"/>
        <v>0.45901639344262296</v>
      </c>
      <c r="BN41" s="70">
        <f t="shared" si="12"/>
        <v>26</v>
      </c>
      <c r="BO41" s="71">
        <f t="shared" si="13"/>
        <v>0.42622950819672129</v>
      </c>
      <c r="BP41" s="96">
        <f t="shared" si="14"/>
        <v>1.0769230769230769</v>
      </c>
      <c r="BQ41" s="70">
        <f t="shared" si="15"/>
        <v>7</v>
      </c>
      <c r="BR41" s="71">
        <f t="shared" si="16"/>
        <v>0.11475409836065574</v>
      </c>
    </row>
    <row r="42" spans="1:71" ht="15.75">
      <c r="A42" s="339" t="s">
        <v>259</v>
      </c>
      <c r="B42" s="340" t="s">
        <v>100</v>
      </c>
      <c r="C42" s="103" t="s">
        <v>694</v>
      </c>
      <c r="D42" s="103" t="s">
        <v>694</v>
      </c>
      <c r="E42" s="103" t="s">
        <v>694</v>
      </c>
      <c r="F42" s="103" t="s">
        <v>694</v>
      </c>
      <c r="G42" s="103" t="s">
        <v>694</v>
      </c>
      <c r="H42" s="103" t="s">
        <v>694</v>
      </c>
      <c r="I42" s="103" t="s">
        <v>694</v>
      </c>
      <c r="J42" s="103" t="s">
        <v>693</v>
      </c>
      <c r="K42" s="103" t="s">
        <v>694</v>
      </c>
      <c r="L42" s="103" t="s">
        <v>694</v>
      </c>
      <c r="M42" s="103" t="s">
        <v>693</v>
      </c>
      <c r="N42" s="103" t="s">
        <v>693</v>
      </c>
      <c r="O42" s="103" t="s">
        <v>694</v>
      </c>
      <c r="P42" s="103" t="s">
        <v>154</v>
      </c>
      <c r="Q42" s="103" t="s">
        <v>693</v>
      </c>
      <c r="R42" s="103" t="s">
        <v>694</v>
      </c>
      <c r="S42" s="103" t="s">
        <v>694</v>
      </c>
      <c r="T42" s="103" t="s">
        <v>693</v>
      </c>
      <c r="U42" s="103" t="s">
        <v>693</v>
      </c>
      <c r="V42" s="103" t="s">
        <v>694</v>
      </c>
      <c r="W42" s="103" t="s">
        <v>694</v>
      </c>
      <c r="X42" s="103" t="s">
        <v>694</v>
      </c>
      <c r="Y42" s="103" t="s">
        <v>694</v>
      </c>
      <c r="Z42" s="103" t="s">
        <v>694</v>
      </c>
      <c r="AA42" s="103" t="s">
        <v>693</v>
      </c>
      <c r="AB42" s="103" t="s">
        <v>693</v>
      </c>
      <c r="AC42" s="103" t="s">
        <v>693</v>
      </c>
      <c r="AD42" s="103" t="s">
        <v>693</v>
      </c>
      <c r="AE42" s="103" t="s">
        <v>694</v>
      </c>
      <c r="AF42" s="103" t="s">
        <v>694</v>
      </c>
      <c r="AG42" s="103" t="s">
        <v>693</v>
      </c>
      <c r="AH42" s="103" t="s">
        <v>694</v>
      </c>
      <c r="AI42" s="103" t="s">
        <v>694</v>
      </c>
      <c r="AJ42" s="103" t="s">
        <v>694</v>
      </c>
      <c r="AK42" s="103" t="s">
        <v>694</v>
      </c>
      <c r="AL42" s="175" t="s">
        <v>694</v>
      </c>
      <c r="AM42" s="103" t="s">
        <v>693</v>
      </c>
      <c r="AN42" s="103" t="s">
        <v>693</v>
      </c>
      <c r="AO42" s="103" t="s">
        <v>693</v>
      </c>
      <c r="AP42" s="103" t="s">
        <v>694</v>
      </c>
      <c r="AQ42" s="103" t="s">
        <v>693</v>
      </c>
      <c r="AR42" s="103" t="s">
        <v>693</v>
      </c>
      <c r="AS42" s="103" t="s">
        <v>693</v>
      </c>
      <c r="AT42" s="103" t="s">
        <v>694</v>
      </c>
      <c r="AU42" s="103" t="s">
        <v>693</v>
      </c>
      <c r="AV42" s="103" t="s">
        <v>694</v>
      </c>
      <c r="AW42" s="103" t="s">
        <v>693</v>
      </c>
      <c r="AX42" s="103" t="s">
        <v>693</v>
      </c>
      <c r="AY42" s="103" t="s">
        <v>693</v>
      </c>
      <c r="AZ42" s="103" t="s">
        <v>693</v>
      </c>
      <c r="BA42" s="103" t="s">
        <v>693</v>
      </c>
      <c r="BB42" s="103" t="s">
        <v>693</v>
      </c>
      <c r="BC42" s="103" t="s">
        <v>694</v>
      </c>
      <c r="BD42" s="103" t="s">
        <v>694</v>
      </c>
      <c r="BE42" s="103" t="s">
        <v>693</v>
      </c>
      <c r="BF42" s="103" t="s">
        <v>694</v>
      </c>
      <c r="BG42" s="103" t="s">
        <v>694</v>
      </c>
      <c r="BH42" s="103" t="s">
        <v>693</v>
      </c>
      <c r="BI42" s="103" t="s">
        <v>694</v>
      </c>
      <c r="BJ42" s="103" t="s">
        <v>694</v>
      </c>
      <c r="BK42" s="103" t="s">
        <v>694</v>
      </c>
      <c r="BL42" s="182">
        <f t="shared" si="10"/>
        <v>34</v>
      </c>
      <c r="BM42" s="183">
        <f t="shared" si="11"/>
        <v>0.55737704918032782</v>
      </c>
      <c r="BN42" s="182">
        <f t="shared" si="12"/>
        <v>26</v>
      </c>
      <c r="BO42" s="183">
        <f t="shared" si="13"/>
        <v>0.42622950819672129</v>
      </c>
      <c r="BP42" s="184">
        <f t="shared" si="14"/>
        <v>1.3076923076923077</v>
      </c>
      <c r="BQ42" s="182">
        <f t="shared" si="15"/>
        <v>1</v>
      </c>
      <c r="BR42" s="183">
        <f t="shared" si="16"/>
        <v>1.6393442622950821E-2</v>
      </c>
    </row>
    <row r="43" spans="1:71" ht="15.75">
      <c r="A43" s="330" t="s">
        <v>260</v>
      </c>
      <c r="B43" s="328" t="s">
        <v>101</v>
      </c>
      <c r="C43" s="61" t="s">
        <v>694</v>
      </c>
      <c r="D43" s="61" t="s">
        <v>694</v>
      </c>
      <c r="E43" s="61" t="s">
        <v>694</v>
      </c>
      <c r="F43" s="61" t="s">
        <v>694</v>
      </c>
      <c r="G43" s="61" t="s">
        <v>694</v>
      </c>
      <c r="H43" s="61" t="s">
        <v>694</v>
      </c>
      <c r="I43" s="61" t="s">
        <v>694</v>
      </c>
      <c r="J43" s="61" t="s">
        <v>693</v>
      </c>
      <c r="K43" s="61" t="s">
        <v>694</v>
      </c>
      <c r="L43" s="61" t="s">
        <v>694</v>
      </c>
      <c r="M43" s="61" t="s">
        <v>693</v>
      </c>
      <c r="N43" s="61" t="s">
        <v>693</v>
      </c>
      <c r="O43" s="61" t="s">
        <v>694</v>
      </c>
      <c r="P43" s="61" t="s">
        <v>154</v>
      </c>
      <c r="Q43" s="61" t="s">
        <v>693</v>
      </c>
      <c r="R43" s="61" t="s">
        <v>694</v>
      </c>
      <c r="S43" s="61" t="s">
        <v>694</v>
      </c>
      <c r="T43" s="61" t="s">
        <v>693</v>
      </c>
      <c r="U43" s="61" t="s">
        <v>693</v>
      </c>
      <c r="V43" s="61" t="s">
        <v>694</v>
      </c>
      <c r="W43" s="61" t="s">
        <v>694</v>
      </c>
      <c r="X43" s="61" t="s">
        <v>694</v>
      </c>
      <c r="Y43" s="61" t="s">
        <v>694</v>
      </c>
      <c r="Z43" s="61" t="s">
        <v>694</v>
      </c>
      <c r="AA43" s="61" t="s">
        <v>693</v>
      </c>
      <c r="AB43" s="61" t="s">
        <v>693</v>
      </c>
      <c r="AC43" s="61" t="s">
        <v>693</v>
      </c>
      <c r="AD43" s="61" t="s">
        <v>693</v>
      </c>
      <c r="AE43" s="61" t="s">
        <v>694</v>
      </c>
      <c r="AF43" s="61" t="s">
        <v>694</v>
      </c>
      <c r="AG43" s="61" t="s">
        <v>693</v>
      </c>
      <c r="AH43" s="61" t="s">
        <v>694</v>
      </c>
      <c r="AI43" s="61" t="s">
        <v>694</v>
      </c>
      <c r="AJ43" s="61" t="s">
        <v>694</v>
      </c>
      <c r="AK43" s="61" t="s">
        <v>694</v>
      </c>
      <c r="AL43" s="80" t="s">
        <v>694</v>
      </c>
      <c r="AM43" s="61" t="s">
        <v>693</v>
      </c>
      <c r="AN43" s="61" t="s">
        <v>693</v>
      </c>
      <c r="AO43" s="61" t="s">
        <v>693</v>
      </c>
      <c r="AP43" s="61" t="s">
        <v>694</v>
      </c>
      <c r="AQ43" s="61" t="s">
        <v>693</v>
      </c>
      <c r="AR43" s="61" t="s">
        <v>693</v>
      </c>
      <c r="AS43" s="61" t="s">
        <v>693</v>
      </c>
      <c r="AT43" s="61" t="s">
        <v>694</v>
      </c>
      <c r="AU43" s="61" t="s">
        <v>693</v>
      </c>
      <c r="AV43" s="61" t="s">
        <v>694</v>
      </c>
      <c r="AW43" s="61" t="s">
        <v>693</v>
      </c>
      <c r="AX43" s="61" t="s">
        <v>693</v>
      </c>
      <c r="AY43" s="61" t="s">
        <v>693</v>
      </c>
      <c r="AZ43" s="61" t="s">
        <v>693</v>
      </c>
      <c r="BA43" s="61" t="s">
        <v>693</v>
      </c>
      <c r="BB43" s="61" t="s">
        <v>693</v>
      </c>
      <c r="BC43" s="61" t="s">
        <v>694</v>
      </c>
      <c r="BD43" s="61" t="s">
        <v>694</v>
      </c>
      <c r="BE43" s="61" t="s">
        <v>693</v>
      </c>
      <c r="BF43" s="61" t="s">
        <v>694</v>
      </c>
      <c r="BG43" s="61" t="s">
        <v>694</v>
      </c>
      <c r="BH43" s="61" t="s">
        <v>693</v>
      </c>
      <c r="BI43" s="61" t="s">
        <v>694</v>
      </c>
      <c r="BJ43" s="61" t="s">
        <v>694</v>
      </c>
      <c r="BK43" s="61" t="s">
        <v>694</v>
      </c>
      <c r="BL43" s="70">
        <f t="shared" si="10"/>
        <v>34</v>
      </c>
      <c r="BM43" s="71">
        <f t="shared" si="11"/>
        <v>0.55737704918032782</v>
      </c>
      <c r="BN43" s="70">
        <f t="shared" si="12"/>
        <v>26</v>
      </c>
      <c r="BO43" s="71">
        <f t="shared" si="13"/>
        <v>0.42622950819672129</v>
      </c>
      <c r="BP43" s="96">
        <f t="shared" si="14"/>
        <v>1.3076923076923077</v>
      </c>
      <c r="BQ43" s="70">
        <f t="shared" si="15"/>
        <v>1</v>
      </c>
      <c r="BR43" s="71">
        <f t="shared" si="16"/>
        <v>1.6393442622950821E-2</v>
      </c>
    </row>
    <row r="44" spans="1:71" ht="15.75">
      <c r="A44" s="330" t="s">
        <v>261</v>
      </c>
      <c r="B44" s="328" t="s">
        <v>102</v>
      </c>
      <c r="C44" s="61" t="s">
        <v>694</v>
      </c>
      <c r="D44" s="61" t="s">
        <v>694</v>
      </c>
      <c r="E44" s="61" t="s">
        <v>694</v>
      </c>
      <c r="F44" s="61" t="s">
        <v>694</v>
      </c>
      <c r="G44" s="61" t="s">
        <v>694</v>
      </c>
      <c r="H44" s="61" t="s">
        <v>694</v>
      </c>
      <c r="I44" s="61" t="s">
        <v>694</v>
      </c>
      <c r="J44" s="61" t="s">
        <v>693</v>
      </c>
      <c r="K44" s="61" t="s">
        <v>694</v>
      </c>
      <c r="L44" s="61" t="s">
        <v>694</v>
      </c>
      <c r="M44" s="61" t="s">
        <v>693</v>
      </c>
      <c r="N44" s="61" t="s">
        <v>693</v>
      </c>
      <c r="O44" s="61" t="s">
        <v>694</v>
      </c>
      <c r="P44" s="61" t="s">
        <v>154</v>
      </c>
      <c r="Q44" s="61" t="s">
        <v>693</v>
      </c>
      <c r="R44" s="61" t="s">
        <v>694</v>
      </c>
      <c r="S44" s="61" t="s">
        <v>694</v>
      </c>
      <c r="T44" s="61" t="s">
        <v>693</v>
      </c>
      <c r="U44" s="61" t="s">
        <v>693</v>
      </c>
      <c r="V44" s="61" t="s">
        <v>694</v>
      </c>
      <c r="W44" s="61" t="s">
        <v>694</v>
      </c>
      <c r="X44" s="61" t="s">
        <v>694</v>
      </c>
      <c r="Y44" s="61" t="s">
        <v>694</v>
      </c>
      <c r="Z44" s="61" t="s">
        <v>694</v>
      </c>
      <c r="AA44" s="61" t="s">
        <v>693</v>
      </c>
      <c r="AB44" s="61" t="s">
        <v>693</v>
      </c>
      <c r="AC44" s="61" t="s">
        <v>693</v>
      </c>
      <c r="AD44" s="61" t="s">
        <v>693</v>
      </c>
      <c r="AE44" s="61" t="s">
        <v>694</v>
      </c>
      <c r="AF44" s="61" t="s">
        <v>694</v>
      </c>
      <c r="AG44" s="61" t="s">
        <v>693</v>
      </c>
      <c r="AH44" s="61" t="s">
        <v>694</v>
      </c>
      <c r="AI44" s="61" t="s">
        <v>694</v>
      </c>
      <c r="AJ44" s="61" t="s">
        <v>694</v>
      </c>
      <c r="AK44" s="61" t="s">
        <v>694</v>
      </c>
      <c r="AL44" s="80" t="s">
        <v>694</v>
      </c>
      <c r="AM44" s="61" t="s">
        <v>693</v>
      </c>
      <c r="AN44" s="61" t="s">
        <v>693</v>
      </c>
      <c r="AO44" s="61" t="s">
        <v>693</v>
      </c>
      <c r="AP44" s="61" t="s">
        <v>694</v>
      </c>
      <c r="AQ44" s="61" t="s">
        <v>693</v>
      </c>
      <c r="AR44" s="61" t="s">
        <v>693</v>
      </c>
      <c r="AS44" s="61" t="s">
        <v>693</v>
      </c>
      <c r="AT44" s="61" t="s">
        <v>694</v>
      </c>
      <c r="AU44" s="61" t="s">
        <v>693</v>
      </c>
      <c r="AV44" s="61" t="s">
        <v>694</v>
      </c>
      <c r="AW44" s="61" t="s">
        <v>693</v>
      </c>
      <c r="AX44" s="61" t="s">
        <v>693</v>
      </c>
      <c r="AY44" s="61" t="s">
        <v>693</v>
      </c>
      <c r="AZ44" s="61" t="s">
        <v>693</v>
      </c>
      <c r="BA44" s="61" t="s">
        <v>693</v>
      </c>
      <c r="BB44" s="61" t="s">
        <v>693</v>
      </c>
      <c r="BC44" s="61" t="s">
        <v>694</v>
      </c>
      <c r="BD44" s="61" t="s">
        <v>694</v>
      </c>
      <c r="BE44" s="61" t="s">
        <v>693</v>
      </c>
      <c r="BF44" s="61" t="s">
        <v>694</v>
      </c>
      <c r="BG44" s="61" t="s">
        <v>694</v>
      </c>
      <c r="BH44" s="61" t="s">
        <v>693</v>
      </c>
      <c r="BI44" s="61" t="s">
        <v>694</v>
      </c>
      <c r="BJ44" s="61" t="s">
        <v>694</v>
      </c>
      <c r="BK44" s="61" t="s">
        <v>694</v>
      </c>
      <c r="BL44" s="70">
        <f t="shared" si="10"/>
        <v>34</v>
      </c>
      <c r="BM44" s="71">
        <f t="shared" si="11"/>
        <v>0.55737704918032782</v>
      </c>
      <c r="BN44" s="70">
        <f t="shared" si="12"/>
        <v>26</v>
      </c>
      <c r="BO44" s="71">
        <f t="shared" si="13"/>
        <v>0.42622950819672129</v>
      </c>
      <c r="BP44" s="96">
        <f t="shared" si="14"/>
        <v>1.3076923076923077</v>
      </c>
      <c r="BQ44" s="70">
        <f t="shared" si="15"/>
        <v>1</v>
      </c>
      <c r="BR44" s="71">
        <f t="shared" si="16"/>
        <v>1.6393442622950821E-2</v>
      </c>
    </row>
    <row r="45" spans="1:71" ht="15.75">
      <c r="A45" s="331" t="s">
        <v>262</v>
      </c>
      <c r="B45" s="328" t="s">
        <v>103</v>
      </c>
      <c r="C45" s="61" t="s">
        <v>694</v>
      </c>
      <c r="D45" s="61" t="s">
        <v>694</v>
      </c>
      <c r="E45" s="61" t="s">
        <v>694</v>
      </c>
      <c r="F45" s="61" t="s">
        <v>694</v>
      </c>
      <c r="G45" s="61" t="s">
        <v>694</v>
      </c>
      <c r="H45" s="61" t="s">
        <v>694</v>
      </c>
      <c r="I45" s="61" t="s">
        <v>694</v>
      </c>
      <c r="J45" s="61" t="s">
        <v>693</v>
      </c>
      <c r="K45" s="61" t="s">
        <v>694</v>
      </c>
      <c r="L45" s="61" t="s">
        <v>694</v>
      </c>
      <c r="M45" s="61" t="s">
        <v>693</v>
      </c>
      <c r="N45" s="61" t="s">
        <v>693</v>
      </c>
      <c r="O45" s="61" t="s">
        <v>694</v>
      </c>
      <c r="P45" s="61" t="s">
        <v>154</v>
      </c>
      <c r="Q45" s="61" t="s">
        <v>693</v>
      </c>
      <c r="R45" s="61" t="s">
        <v>694</v>
      </c>
      <c r="S45" s="61" t="s">
        <v>694</v>
      </c>
      <c r="T45" s="61" t="s">
        <v>693</v>
      </c>
      <c r="U45" s="61" t="s">
        <v>693</v>
      </c>
      <c r="V45" s="61" t="s">
        <v>694</v>
      </c>
      <c r="W45" s="61" t="s">
        <v>694</v>
      </c>
      <c r="X45" s="61" t="s">
        <v>694</v>
      </c>
      <c r="Y45" s="61" t="s">
        <v>694</v>
      </c>
      <c r="Z45" s="61" t="s">
        <v>694</v>
      </c>
      <c r="AA45" s="61" t="s">
        <v>693</v>
      </c>
      <c r="AB45" s="61" t="s">
        <v>693</v>
      </c>
      <c r="AC45" s="61" t="s">
        <v>693</v>
      </c>
      <c r="AD45" s="61" t="s">
        <v>693</v>
      </c>
      <c r="AE45" s="61" t="s">
        <v>694</v>
      </c>
      <c r="AF45" s="61" t="s">
        <v>694</v>
      </c>
      <c r="AG45" s="61" t="s">
        <v>693</v>
      </c>
      <c r="AH45" s="61" t="s">
        <v>694</v>
      </c>
      <c r="AI45" s="61" t="s">
        <v>694</v>
      </c>
      <c r="AJ45" s="61" t="s">
        <v>694</v>
      </c>
      <c r="AK45" s="61" t="s">
        <v>694</v>
      </c>
      <c r="AL45" s="80" t="s">
        <v>694</v>
      </c>
      <c r="AM45" s="61" t="s">
        <v>693</v>
      </c>
      <c r="AN45" s="61" t="s">
        <v>693</v>
      </c>
      <c r="AO45" s="61" t="s">
        <v>693</v>
      </c>
      <c r="AP45" s="61" t="s">
        <v>694</v>
      </c>
      <c r="AQ45" s="61" t="s">
        <v>693</v>
      </c>
      <c r="AR45" s="61" t="s">
        <v>693</v>
      </c>
      <c r="AS45" s="61" t="s">
        <v>693</v>
      </c>
      <c r="AT45" s="61" t="s">
        <v>694</v>
      </c>
      <c r="AU45" s="61" t="s">
        <v>693</v>
      </c>
      <c r="AV45" s="61" t="s">
        <v>694</v>
      </c>
      <c r="AW45" s="61" t="s">
        <v>693</v>
      </c>
      <c r="AX45" s="61" t="s">
        <v>693</v>
      </c>
      <c r="AY45" s="61" t="s">
        <v>693</v>
      </c>
      <c r="AZ45" s="61" t="s">
        <v>693</v>
      </c>
      <c r="BA45" s="61" t="s">
        <v>693</v>
      </c>
      <c r="BB45" s="61" t="s">
        <v>693</v>
      </c>
      <c r="BC45" s="61" t="s">
        <v>694</v>
      </c>
      <c r="BD45" s="61" t="s">
        <v>694</v>
      </c>
      <c r="BE45" s="61" t="s">
        <v>693</v>
      </c>
      <c r="BF45" s="61" t="s">
        <v>694</v>
      </c>
      <c r="BG45" s="61" t="s">
        <v>694</v>
      </c>
      <c r="BH45" s="61" t="s">
        <v>693</v>
      </c>
      <c r="BI45" s="61" t="s">
        <v>694</v>
      </c>
      <c r="BJ45" s="61" t="s">
        <v>694</v>
      </c>
      <c r="BK45" s="61" t="s">
        <v>694</v>
      </c>
      <c r="BL45" s="70">
        <f t="shared" si="10"/>
        <v>34</v>
      </c>
      <c r="BM45" s="71">
        <f t="shared" si="11"/>
        <v>0.55737704918032782</v>
      </c>
      <c r="BN45" s="70">
        <f t="shared" si="12"/>
        <v>26</v>
      </c>
      <c r="BO45" s="71">
        <f t="shared" si="13"/>
        <v>0.42622950819672129</v>
      </c>
      <c r="BP45" s="96">
        <f t="shared" si="14"/>
        <v>1.3076923076923077</v>
      </c>
      <c r="BQ45" s="70">
        <f t="shared" si="15"/>
        <v>1</v>
      </c>
      <c r="BR45" s="71">
        <f t="shared" si="16"/>
        <v>1.6393442622950821E-2</v>
      </c>
    </row>
    <row r="46" spans="1:71" ht="15.75">
      <c r="A46" s="331" t="s">
        <v>263</v>
      </c>
      <c r="B46" s="328" t="s">
        <v>107</v>
      </c>
      <c r="C46" s="61" t="s">
        <v>694</v>
      </c>
      <c r="D46" s="61" t="s">
        <v>694</v>
      </c>
      <c r="E46" s="61" t="s">
        <v>694</v>
      </c>
      <c r="F46" s="61" t="s">
        <v>694</v>
      </c>
      <c r="G46" s="61" t="s">
        <v>694</v>
      </c>
      <c r="H46" s="61" t="s">
        <v>694</v>
      </c>
      <c r="I46" s="61" t="s">
        <v>694</v>
      </c>
      <c r="J46" s="61" t="s">
        <v>693</v>
      </c>
      <c r="K46" s="61" t="s">
        <v>694</v>
      </c>
      <c r="L46" s="61" t="s">
        <v>694</v>
      </c>
      <c r="M46" s="61" t="s">
        <v>693</v>
      </c>
      <c r="N46" s="61" t="s">
        <v>693</v>
      </c>
      <c r="O46" s="61" t="s">
        <v>694</v>
      </c>
      <c r="P46" s="61" t="s">
        <v>154</v>
      </c>
      <c r="Q46" s="61" t="s">
        <v>693</v>
      </c>
      <c r="R46" s="61" t="s">
        <v>694</v>
      </c>
      <c r="S46" s="61" t="s">
        <v>694</v>
      </c>
      <c r="T46" s="61" t="s">
        <v>693</v>
      </c>
      <c r="U46" s="61" t="s">
        <v>693</v>
      </c>
      <c r="V46" s="61" t="s">
        <v>694</v>
      </c>
      <c r="W46" s="61" t="s">
        <v>694</v>
      </c>
      <c r="X46" s="61" t="s">
        <v>694</v>
      </c>
      <c r="Y46" s="61" t="s">
        <v>694</v>
      </c>
      <c r="Z46" s="61" t="s">
        <v>694</v>
      </c>
      <c r="AA46" s="61" t="s">
        <v>693</v>
      </c>
      <c r="AB46" s="61" t="s">
        <v>693</v>
      </c>
      <c r="AC46" s="61" t="s">
        <v>693</v>
      </c>
      <c r="AD46" s="61" t="s">
        <v>693</v>
      </c>
      <c r="AE46" s="61" t="s">
        <v>694</v>
      </c>
      <c r="AF46" s="61" t="s">
        <v>694</v>
      </c>
      <c r="AG46" s="61" t="s">
        <v>693</v>
      </c>
      <c r="AH46" s="61" t="s">
        <v>694</v>
      </c>
      <c r="AI46" s="61" t="s">
        <v>694</v>
      </c>
      <c r="AJ46" s="61" t="s">
        <v>694</v>
      </c>
      <c r="AK46" s="61" t="s">
        <v>694</v>
      </c>
      <c r="AL46" s="80" t="s">
        <v>694</v>
      </c>
      <c r="AM46" s="61" t="s">
        <v>693</v>
      </c>
      <c r="AN46" s="61" t="s">
        <v>693</v>
      </c>
      <c r="AO46" s="61" t="s">
        <v>693</v>
      </c>
      <c r="AP46" s="61" t="s">
        <v>694</v>
      </c>
      <c r="AQ46" s="61" t="s">
        <v>693</v>
      </c>
      <c r="AR46" s="61" t="s">
        <v>693</v>
      </c>
      <c r="AS46" s="61" t="s">
        <v>693</v>
      </c>
      <c r="AT46" s="61" t="s">
        <v>694</v>
      </c>
      <c r="AU46" s="61" t="s">
        <v>693</v>
      </c>
      <c r="AV46" s="61" t="s">
        <v>694</v>
      </c>
      <c r="AW46" s="61" t="s">
        <v>693</v>
      </c>
      <c r="AX46" s="61" t="s">
        <v>693</v>
      </c>
      <c r="AY46" s="61" t="s">
        <v>693</v>
      </c>
      <c r="AZ46" s="61" t="s">
        <v>693</v>
      </c>
      <c r="BA46" s="61" t="s">
        <v>693</v>
      </c>
      <c r="BB46" s="61" t="s">
        <v>693</v>
      </c>
      <c r="BC46" s="61" t="s">
        <v>694</v>
      </c>
      <c r="BD46" s="61" t="s">
        <v>694</v>
      </c>
      <c r="BE46" s="61" t="s">
        <v>693</v>
      </c>
      <c r="BF46" s="61" t="s">
        <v>694</v>
      </c>
      <c r="BG46" s="61" t="s">
        <v>694</v>
      </c>
      <c r="BH46" s="61" t="s">
        <v>693</v>
      </c>
      <c r="BI46" s="61" t="s">
        <v>694</v>
      </c>
      <c r="BJ46" s="61" t="s">
        <v>694</v>
      </c>
      <c r="BK46" s="61" t="s">
        <v>694</v>
      </c>
      <c r="BL46" s="70">
        <f t="shared" si="10"/>
        <v>34</v>
      </c>
      <c r="BM46" s="71">
        <f t="shared" si="11"/>
        <v>0.55737704918032782</v>
      </c>
      <c r="BN46" s="70">
        <f t="shared" si="12"/>
        <v>26</v>
      </c>
      <c r="BO46" s="71">
        <f t="shared" si="13"/>
        <v>0.42622950819672129</v>
      </c>
      <c r="BP46" s="96">
        <f t="shared" si="14"/>
        <v>1.3076923076923077</v>
      </c>
      <c r="BQ46" s="70">
        <f t="shared" si="15"/>
        <v>1</v>
      </c>
      <c r="BR46" s="71">
        <f t="shared" si="16"/>
        <v>1.6393442622950821E-2</v>
      </c>
    </row>
    <row r="47" spans="1:71" ht="15.75">
      <c r="A47" s="331" t="s">
        <v>264</v>
      </c>
      <c r="B47" s="328" t="s">
        <v>113</v>
      </c>
      <c r="C47" s="61" t="s">
        <v>694</v>
      </c>
      <c r="D47" s="61" t="s">
        <v>694</v>
      </c>
      <c r="E47" s="61" t="s">
        <v>694</v>
      </c>
      <c r="F47" s="61" t="s">
        <v>694</v>
      </c>
      <c r="G47" s="61" t="s">
        <v>694</v>
      </c>
      <c r="H47" s="61" t="s">
        <v>694</v>
      </c>
      <c r="I47" s="61" t="s">
        <v>694</v>
      </c>
      <c r="J47" s="61" t="s">
        <v>693</v>
      </c>
      <c r="K47" s="61" t="s">
        <v>694</v>
      </c>
      <c r="L47" s="61" t="s">
        <v>694</v>
      </c>
      <c r="M47" s="61" t="s">
        <v>693</v>
      </c>
      <c r="N47" s="61" t="s">
        <v>693</v>
      </c>
      <c r="O47" s="61" t="s">
        <v>694</v>
      </c>
      <c r="P47" s="61" t="s">
        <v>154</v>
      </c>
      <c r="Q47" s="61" t="s">
        <v>693</v>
      </c>
      <c r="R47" s="61" t="s">
        <v>694</v>
      </c>
      <c r="S47" s="61" t="s">
        <v>694</v>
      </c>
      <c r="T47" s="61" t="s">
        <v>693</v>
      </c>
      <c r="U47" s="61" t="s">
        <v>693</v>
      </c>
      <c r="V47" s="61" t="s">
        <v>694</v>
      </c>
      <c r="W47" s="61" t="s">
        <v>694</v>
      </c>
      <c r="X47" s="61" t="s">
        <v>694</v>
      </c>
      <c r="Y47" s="61" t="s">
        <v>694</v>
      </c>
      <c r="Z47" s="61" t="s">
        <v>694</v>
      </c>
      <c r="AA47" s="61" t="s">
        <v>693</v>
      </c>
      <c r="AB47" s="61" t="s">
        <v>693</v>
      </c>
      <c r="AC47" s="61" t="s">
        <v>693</v>
      </c>
      <c r="AD47" s="61" t="s">
        <v>693</v>
      </c>
      <c r="AE47" s="61" t="s">
        <v>694</v>
      </c>
      <c r="AF47" s="61" t="s">
        <v>694</v>
      </c>
      <c r="AG47" s="61" t="s">
        <v>693</v>
      </c>
      <c r="AH47" s="61" t="s">
        <v>694</v>
      </c>
      <c r="AI47" s="61" t="s">
        <v>694</v>
      </c>
      <c r="AJ47" s="61" t="s">
        <v>694</v>
      </c>
      <c r="AK47" s="61" t="s">
        <v>694</v>
      </c>
      <c r="AL47" s="80" t="s">
        <v>694</v>
      </c>
      <c r="AM47" s="61" t="s">
        <v>693</v>
      </c>
      <c r="AN47" s="61" t="s">
        <v>693</v>
      </c>
      <c r="AO47" s="61" t="s">
        <v>693</v>
      </c>
      <c r="AP47" s="61" t="s">
        <v>694</v>
      </c>
      <c r="AQ47" s="61" t="s">
        <v>693</v>
      </c>
      <c r="AR47" s="61" t="s">
        <v>693</v>
      </c>
      <c r="AS47" s="61" t="s">
        <v>693</v>
      </c>
      <c r="AT47" s="61" t="s">
        <v>694</v>
      </c>
      <c r="AU47" s="61" t="s">
        <v>693</v>
      </c>
      <c r="AV47" s="61" t="s">
        <v>694</v>
      </c>
      <c r="AW47" s="61" t="s">
        <v>693</v>
      </c>
      <c r="AX47" s="61" t="s">
        <v>693</v>
      </c>
      <c r="AY47" s="61" t="s">
        <v>693</v>
      </c>
      <c r="AZ47" s="61" t="s">
        <v>693</v>
      </c>
      <c r="BA47" s="61" t="s">
        <v>693</v>
      </c>
      <c r="BB47" s="61" t="s">
        <v>693</v>
      </c>
      <c r="BC47" s="61" t="s">
        <v>694</v>
      </c>
      <c r="BD47" s="61" t="s">
        <v>694</v>
      </c>
      <c r="BE47" s="61" t="s">
        <v>693</v>
      </c>
      <c r="BF47" s="61" t="s">
        <v>694</v>
      </c>
      <c r="BG47" s="61" t="s">
        <v>694</v>
      </c>
      <c r="BH47" s="61" t="s">
        <v>693</v>
      </c>
      <c r="BI47" s="61" t="s">
        <v>694</v>
      </c>
      <c r="BJ47" s="61" t="s">
        <v>694</v>
      </c>
      <c r="BK47" s="61" t="s">
        <v>694</v>
      </c>
      <c r="BL47" s="70">
        <f t="shared" si="10"/>
        <v>34</v>
      </c>
      <c r="BM47" s="71">
        <f t="shared" si="11"/>
        <v>0.55737704918032782</v>
      </c>
      <c r="BN47" s="70">
        <f t="shared" si="12"/>
        <v>26</v>
      </c>
      <c r="BO47" s="71">
        <f t="shared" si="13"/>
        <v>0.42622950819672129</v>
      </c>
      <c r="BP47" s="96">
        <f t="shared" si="14"/>
        <v>1.3076923076923077</v>
      </c>
      <c r="BQ47" s="70">
        <f t="shared" si="15"/>
        <v>1</v>
      </c>
      <c r="BR47" s="71">
        <f t="shared" si="16"/>
        <v>1.6393442622950821E-2</v>
      </c>
    </row>
    <row r="48" spans="1:71" ht="15.75">
      <c r="A48" s="331" t="s">
        <v>265</v>
      </c>
      <c r="B48" s="328" t="s">
        <v>105</v>
      </c>
      <c r="C48" s="61" t="s">
        <v>694</v>
      </c>
      <c r="D48" s="61" t="s">
        <v>694</v>
      </c>
      <c r="E48" s="61" t="s">
        <v>694</v>
      </c>
      <c r="F48" s="61" t="s">
        <v>694</v>
      </c>
      <c r="G48" s="61" t="s">
        <v>694</v>
      </c>
      <c r="H48" s="61" t="s">
        <v>694</v>
      </c>
      <c r="I48" s="61" t="s">
        <v>694</v>
      </c>
      <c r="J48" s="61" t="s">
        <v>693</v>
      </c>
      <c r="K48" s="61" t="s">
        <v>694</v>
      </c>
      <c r="L48" s="61" t="s">
        <v>694</v>
      </c>
      <c r="M48" s="61" t="s">
        <v>693</v>
      </c>
      <c r="N48" s="61" t="s">
        <v>693</v>
      </c>
      <c r="O48" s="61" t="s">
        <v>694</v>
      </c>
      <c r="P48" s="61" t="s">
        <v>154</v>
      </c>
      <c r="Q48" s="61" t="s">
        <v>693</v>
      </c>
      <c r="R48" s="61" t="s">
        <v>694</v>
      </c>
      <c r="S48" s="61" t="s">
        <v>694</v>
      </c>
      <c r="T48" s="61" t="s">
        <v>693</v>
      </c>
      <c r="U48" s="61" t="s">
        <v>693</v>
      </c>
      <c r="V48" s="61" t="s">
        <v>694</v>
      </c>
      <c r="W48" s="61" t="s">
        <v>694</v>
      </c>
      <c r="X48" s="61" t="s">
        <v>694</v>
      </c>
      <c r="Y48" s="61" t="s">
        <v>694</v>
      </c>
      <c r="Z48" s="61" t="s">
        <v>694</v>
      </c>
      <c r="AA48" s="61" t="s">
        <v>693</v>
      </c>
      <c r="AB48" s="61" t="s">
        <v>693</v>
      </c>
      <c r="AC48" s="61" t="s">
        <v>693</v>
      </c>
      <c r="AD48" s="61" t="s">
        <v>693</v>
      </c>
      <c r="AE48" s="61" t="s">
        <v>694</v>
      </c>
      <c r="AF48" s="61" t="s">
        <v>694</v>
      </c>
      <c r="AG48" s="61" t="s">
        <v>693</v>
      </c>
      <c r="AH48" s="61" t="s">
        <v>694</v>
      </c>
      <c r="AI48" s="61" t="s">
        <v>694</v>
      </c>
      <c r="AJ48" s="61" t="s">
        <v>694</v>
      </c>
      <c r="AK48" s="61" t="s">
        <v>694</v>
      </c>
      <c r="AL48" s="80" t="s">
        <v>694</v>
      </c>
      <c r="AM48" s="61" t="s">
        <v>693</v>
      </c>
      <c r="AN48" s="61" t="s">
        <v>693</v>
      </c>
      <c r="AO48" s="61" t="s">
        <v>693</v>
      </c>
      <c r="AP48" s="61" t="s">
        <v>694</v>
      </c>
      <c r="AQ48" s="61" t="s">
        <v>693</v>
      </c>
      <c r="AR48" s="61" t="s">
        <v>693</v>
      </c>
      <c r="AS48" s="61" t="s">
        <v>693</v>
      </c>
      <c r="AT48" s="61" t="s">
        <v>694</v>
      </c>
      <c r="AU48" s="61" t="s">
        <v>693</v>
      </c>
      <c r="AV48" s="61" t="s">
        <v>694</v>
      </c>
      <c r="AW48" s="61" t="s">
        <v>693</v>
      </c>
      <c r="AX48" s="61" t="s">
        <v>693</v>
      </c>
      <c r="AY48" s="61" t="s">
        <v>693</v>
      </c>
      <c r="AZ48" s="61" t="s">
        <v>693</v>
      </c>
      <c r="BA48" s="61" t="s">
        <v>693</v>
      </c>
      <c r="BB48" s="61" t="s">
        <v>693</v>
      </c>
      <c r="BC48" s="61" t="s">
        <v>694</v>
      </c>
      <c r="BD48" s="61" t="s">
        <v>694</v>
      </c>
      <c r="BE48" s="61" t="s">
        <v>693</v>
      </c>
      <c r="BF48" s="61" t="s">
        <v>694</v>
      </c>
      <c r="BG48" s="61" t="s">
        <v>694</v>
      </c>
      <c r="BH48" s="61" t="s">
        <v>693</v>
      </c>
      <c r="BI48" s="61" t="s">
        <v>694</v>
      </c>
      <c r="BJ48" s="61" t="s">
        <v>694</v>
      </c>
      <c r="BK48" s="61" t="s">
        <v>694</v>
      </c>
      <c r="BL48" s="70">
        <f t="shared" si="10"/>
        <v>34</v>
      </c>
      <c r="BM48" s="71">
        <f t="shared" si="11"/>
        <v>0.55737704918032782</v>
      </c>
      <c r="BN48" s="70">
        <f t="shared" si="12"/>
        <v>26</v>
      </c>
      <c r="BO48" s="71">
        <f t="shared" si="13"/>
        <v>0.42622950819672129</v>
      </c>
      <c r="BP48" s="96">
        <f t="shared" si="14"/>
        <v>1.3076923076923077</v>
      </c>
      <c r="BQ48" s="70">
        <f t="shared" si="15"/>
        <v>1</v>
      </c>
      <c r="BR48" s="71">
        <f t="shared" si="16"/>
        <v>1.6393442622950821E-2</v>
      </c>
    </row>
    <row r="49" spans="1:70" ht="15.75">
      <c r="A49" s="331" t="s">
        <v>266</v>
      </c>
      <c r="B49" s="328" t="s">
        <v>106</v>
      </c>
      <c r="C49" s="61" t="s">
        <v>694</v>
      </c>
      <c r="D49" s="61" t="s">
        <v>694</v>
      </c>
      <c r="E49" s="61" t="s">
        <v>694</v>
      </c>
      <c r="F49" s="61" t="s">
        <v>694</v>
      </c>
      <c r="G49" s="61" t="s">
        <v>694</v>
      </c>
      <c r="H49" s="61" t="s">
        <v>694</v>
      </c>
      <c r="I49" s="61" t="s">
        <v>694</v>
      </c>
      <c r="J49" s="61" t="s">
        <v>693</v>
      </c>
      <c r="K49" s="61" t="s">
        <v>694</v>
      </c>
      <c r="L49" s="61" t="s">
        <v>694</v>
      </c>
      <c r="M49" s="61" t="s">
        <v>693</v>
      </c>
      <c r="N49" s="61" t="s">
        <v>693</v>
      </c>
      <c r="O49" s="61" t="s">
        <v>694</v>
      </c>
      <c r="P49" s="61" t="s">
        <v>154</v>
      </c>
      <c r="Q49" s="61" t="s">
        <v>693</v>
      </c>
      <c r="R49" s="61" t="s">
        <v>694</v>
      </c>
      <c r="S49" s="61" t="s">
        <v>694</v>
      </c>
      <c r="T49" s="61" t="s">
        <v>693</v>
      </c>
      <c r="U49" s="61" t="s">
        <v>693</v>
      </c>
      <c r="V49" s="61" t="s">
        <v>694</v>
      </c>
      <c r="W49" s="61" t="s">
        <v>694</v>
      </c>
      <c r="X49" s="61" t="s">
        <v>694</v>
      </c>
      <c r="Y49" s="61" t="s">
        <v>694</v>
      </c>
      <c r="Z49" s="61" t="s">
        <v>694</v>
      </c>
      <c r="AA49" s="61" t="s">
        <v>693</v>
      </c>
      <c r="AB49" s="61" t="s">
        <v>693</v>
      </c>
      <c r="AC49" s="61" t="s">
        <v>693</v>
      </c>
      <c r="AD49" s="61" t="s">
        <v>693</v>
      </c>
      <c r="AE49" s="61" t="s">
        <v>694</v>
      </c>
      <c r="AF49" s="61" t="s">
        <v>694</v>
      </c>
      <c r="AG49" s="61" t="s">
        <v>693</v>
      </c>
      <c r="AH49" s="61" t="s">
        <v>694</v>
      </c>
      <c r="AI49" s="61" t="s">
        <v>694</v>
      </c>
      <c r="AJ49" s="61" t="s">
        <v>694</v>
      </c>
      <c r="AK49" s="61" t="s">
        <v>694</v>
      </c>
      <c r="AL49" s="80" t="s">
        <v>694</v>
      </c>
      <c r="AM49" s="61" t="s">
        <v>693</v>
      </c>
      <c r="AN49" s="61" t="s">
        <v>693</v>
      </c>
      <c r="AO49" s="61" t="s">
        <v>693</v>
      </c>
      <c r="AP49" s="61" t="s">
        <v>694</v>
      </c>
      <c r="AQ49" s="61" t="s">
        <v>693</v>
      </c>
      <c r="AR49" s="61" t="s">
        <v>693</v>
      </c>
      <c r="AS49" s="61" t="s">
        <v>693</v>
      </c>
      <c r="AT49" s="61" t="s">
        <v>694</v>
      </c>
      <c r="AU49" s="61" t="s">
        <v>693</v>
      </c>
      <c r="AV49" s="61" t="s">
        <v>694</v>
      </c>
      <c r="AW49" s="61" t="s">
        <v>693</v>
      </c>
      <c r="AX49" s="61" t="s">
        <v>693</v>
      </c>
      <c r="AY49" s="61" t="s">
        <v>693</v>
      </c>
      <c r="AZ49" s="61" t="s">
        <v>693</v>
      </c>
      <c r="BA49" s="61" t="s">
        <v>693</v>
      </c>
      <c r="BB49" s="61" t="s">
        <v>693</v>
      </c>
      <c r="BC49" s="61" t="s">
        <v>694</v>
      </c>
      <c r="BD49" s="61" t="s">
        <v>694</v>
      </c>
      <c r="BE49" s="61" t="s">
        <v>693</v>
      </c>
      <c r="BF49" s="61" t="s">
        <v>694</v>
      </c>
      <c r="BG49" s="61" t="s">
        <v>694</v>
      </c>
      <c r="BH49" s="61" t="s">
        <v>693</v>
      </c>
      <c r="BI49" s="61" t="s">
        <v>694</v>
      </c>
      <c r="BJ49" s="61" t="s">
        <v>694</v>
      </c>
      <c r="BK49" s="61" t="s">
        <v>694</v>
      </c>
      <c r="BL49" s="70">
        <f t="shared" si="10"/>
        <v>34</v>
      </c>
      <c r="BM49" s="71">
        <f t="shared" si="11"/>
        <v>0.55737704918032782</v>
      </c>
      <c r="BN49" s="70">
        <f t="shared" si="12"/>
        <v>26</v>
      </c>
      <c r="BO49" s="71">
        <f t="shared" si="13"/>
        <v>0.42622950819672129</v>
      </c>
      <c r="BP49" s="96">
        <f t="shared" si="14"/>
        <v>1.3076923076923077</v>
      </c>
      <c r="BQ49" s="70">
        <f t="shared" si="15"/>
        <v>1</v>
      </c>
      <c r="BR49" s="71">
        <f t="shared" si="16"/>
        <v>1.6393442622950821E-2</v>
      </c>
    </row>
    <row r="50" spans="1:70" ht="15.75">
      <c r="A50" s="331" t="s">
        <v>267</v>
      </c>
      <c r="B50" s="328" t="s">
        <v>104</v>
      </c>
      <c r="C50" s="61" t="s">
        <v>694</v>
      </c>
      <c r="D50" s="61" t="s">
        <v>694</v>
      </c>
      <c r="E50" s="61" t="s">
        <v>694</v>
      </c>
      <c r="F50" s="61" t="s">
        <v>694</v>
      </c>
      <c r="G50" s="61" t="s">
        <v>694</v>
      </c>
      <c r="H50" s="61" t="s">
        <v>694</v>
      </c>
      <c r="I50" s="61" t="s">
        <v>694</v>
      </c>
      <c r="J50" s="61" t="s">
        <v>693</v>
      </c>
      <c r="K50" s="61" t="s">
        <v>694</v>
      </c>
      <c r="L50" s="61" t="s">
        <v>694</v>
      </c>
      <c r="M50" s="61" t="s">
        <v>693</v>
      </c>
      <c r="N50" s="61" t="s">
        <v>693</v>
      </c>
      <c r="O50" s="61" t="s">
        <v>694</v>
      </c>
      <c r="P50" s="61" t="s">
        <v>154</v>
      </c>
      <c r="Q50" s="61" t="s">
        <v>693</v>
      </c>
      <c r="R50" s="61" t="s">
        <v>694</v>
      </c>
      <c r="S50" s="61" t="s">
        <v>694</v>
      </c>
      <c r="T50" s="61" t="s">
        <v>693</v>
      </c>
      <c r="U50" s="61" t="s">
        <v>693</v>
      </c>
      <c r="V50" s="61" t="s">
        <v>694</v>
      </c>
      <c r="W50" s="61" t="s">
        <v>694</v>
      </c>
      <c r="X50" s="61" t="s">
        <v>694</v>
      </c>
      <c r="Y50" s="61" t="s">
        <v>694</v>
      </c>
      <c r="Z50" s="61" t="s">
        <v>694</v>
      </c>
      <c r="AA50" s="61" t="s">
        <v>693</v>
      </c>
      <c r="AB50" s="61" t="s">
        <v>693</v>
      </c>
      <c r="AC50" s="61" t="s">
        <v>693</v>
      </c>
      <c r="AD50" s="61" t="s">
        <v>693</v>
      </c>
      <c r="AE50" s="61" t="s">
        <v>694</v>
      </c>
      <c r="AF50" s="61" t="s">
        <v>694</v>
      </c>
      <c r="AG50" s="61" t="s">
        <v>693</v>
      </c>
      <c r="AH50" s="61" t="s">
        <v>694</v>
      </c>
      <c r="AI50" s="61" t="s">
        <v>694</v>
      </c>
      <c r="AJ50" s="61" t="s">
        <v>694</v>
      </c>
      <c r="AK50" s="61" t="s">
        <v>694</v>
      </c>
      <c r="AL50" s="80" t="s">
        <v>694</v>
      </c>
      <c r="AM50" s="61" t="s">
        <v>693</v>
      </c>
      <c r="AN50" s="61" t="s">
        <v>693</v>
      </c>
      <c r="AO50" s="61" t="s">
        <v>693</v>
      </c>
      <c r="AP50" s="61" t="s">
        <v>694</v>
      </c>
      <c r="AQ50" s="61" t="s">
        <v>693</v>
      </c>
      <c r="AR50" s="61" t="s">
        <v>693</v>
      </c>
      <c r="AS50" s="61" t="s">
        <v>693</v>
      </c>
      <c r="AT50" s="61" t="s">
        <v>694</v>
      </c>
      <c r="AU50" s="61" t="s">
        <v>693</v>
      </c>
      <c r="AV50" s="61" t="s">
        <v>694</v>
      </c>
      <c r="AW50" s="61" t="s">
        <v>693</v>
      </c>
      <c r="AX50" s="61" t="s">
        <v>693</v>
      </c>
      <c r="AY50" s="61" t="s">
        <v>693</v>
      </c>
      <c r="AZ50" s="61" t="s">
        <v>693</v>
      </c>
      <c r="BA50" s="61" t="s">
        <v>693</v>
      </c>
      <c r="BB50" s="61" t="s">
        <v>693</v>
      </c>
      <c r="BC50" s="61" t="s">
        <v>694</v>
      </c>
      <c r="BD50" s="61" t="s">
        <v>694</v>
      </c>
      <c r="BE50" s="61" t="s">
        <v>693</v>
      </c>
      <c r="BF50" s="61" t="s">
        <v>694</v>
      </c>
      <c r="BG50" s="61" t="s">
        <v>694</v>
      </c>
      <c r="BH50" s="61" t="s">
        <v>693</v>
      </c>
      <c r="BI50" s="61" t="s">
        <v>694</v>
      </c>
      <c r="BJ50" s="61" t="s">
        <v>694</v>
      </c>
      <c r="BK50" s="61" t="s">
        <v>694</v>
      </c>
      <c r="BL50" s="70">
        <f t="shared" si="10"/>
        <v>34</v>
      </c>
      <c r="BM50" s="71">
        <f t="shared" si="11"/>
        <v>0.55737704918032782</v>
      </c>
      <c r="BN50" s="70">
        <f t="shared" si="12"/>
        <v>26</v>
      </c>
      <c r="BO50" s="71">
        <f t="shared" si="13"/>
        <v>0.42622950819672129</v>
      </c>
      <c r="BP50" s="96">
        <f t="shared" ref="BP50" si="17">BL50/BN50</f>
        <v>1.3076923076923077</v>
      </c>
      <c r="BQ50" s="70">
        <f t="shared" si="15"/>
        <v>1</v>
      </c>
      <c r="BR50" s="71">
        <f t="shared" si="16"/>
        <v>1.6393442622950821E-2</v>
      </c>
    </row>
    <row r="51" spans="1:70" ht="15.75">
      <c r="A51" s="331" t="s">
        <v>268</v>
      </c>
      <c r="B51" s="328" t="s">
        <v>108</v>
      </c>
      <c r="C51" s="61" t="s">
        <v>694</v>
      </c>
      <c r="D51" s="61" t="s">
        <v>694</v>
      </c>
      <c r="E51" s="61" t="s">
        <v>694</v>
      </c>
      <c r="F51" s="61" t="s">
        <v>694</v>
      </c>
      <c r="G51" s="61" t="s">
        <v>694</v>
      </c>
      <c r="H51" s="61" t="s">
        <v>694</v>
      </c>
      <c r="I51" s="61" t="s">
        <v>694</v>
      </c>
      <c r="J51" s="61" t="s">
        <v>693</v>
      </c>
      <c r="K51" s="61" t="s">
        <v>694</v>
      </c>
      <c r="L51" s="61" t="s">
        <v>694</v>
      </c>
      <c r="M51" s="61" t="s">
        <v>693</v>
      </c>
      <c r="N51" s="61" t="s">
        <v>693</v>
      </c>
      <c r="O51" s="61" t="s">
        <v>694</v>
      </c>
      <c r="P51" s="61" t="s">
        <v>154</v>
      </c>
      <c r="Q51" s="61" t="s">
        <v>693</v>
      </c>
      <c r="R51" s="61" t="s">
        <v>694</v>
      </c>
      <c r="S51" s="61" t="s">
        <v>694</v>
      </c>
      <c r="T51" s="61" t="s">
        <v>693</v>
      </c>
      <c r="U51" s="61" t="s">
        <v>693</v>
      </c>
      <c r="V51" s="61" t="s">
        <v>694</v>
      </c>
      <c r="W51" s="61" t="s">
        <v>694</v>
      </c>
      <c r="X51" s="61" t="s">
        <v>694</v>
      </c>
      <c r="Y51" s="61" t="s">
        <v>694</v>
      </c>
      <c r="Z51" s="61" t="s">
        <v>694</v>
      </c>
      <c r="AA51" s="61" t="s">
        <v>693</v>
      </c>
      <c r="AB51" s="61" t="s">
        <v>693</v>
      </c>
      <c r="AC51" s="61" t="s">
        <v>693</v>
      </c>
      <c r="AD51" s="61" t="s">
        <v>693</v>
      </c>
      <c r="AE51" s="61" t="s">
        <v>694</v>
      </c>
      <c r="AF51" s="61" t="s">
        <v>694</v>
      </c>
      <c r="AG51" s="61" t="s">
        <v>693</v>
      </c>
      <c r="AH51" s="61" t="s">
        <v>694</v>
      </c>
      <c r="AI51" s="61" t="s">
        <v>694</v>
      </c>
      <c r="AJ51" s="61" t="s">
        <v>694</v>
      </c>
      <c r="AK51" s="61" t="s">
        <v>694</v>
      </c>
      <c r="AL51" s="80" t="s">
        <v>694</v>
      </c>
      <c r="AM51" s="61" t="s">
        <v>693</v>
      </c>
      <c r="AN51" s="61" t="s">
        <v>693</v>
      </c>
      <c r="AO51" s="61" t="s">
        <v>693</v>
      </c>
      <c r="AP51" s="61" t="s">
        <v>694</v>
      </c>
      <c r="AQ51" s="61" t="s">
        <v>693</v>
      </c>
      <c r="AR51" s="61" t="s">
        <v>693</v>
      </c>
      <c r="AS51" s="61" t="s">
        <v>693</v>
      </c>
      <c r="AT51" s="61" t="s">
        <v>694</v>
      </c>
      <c r="AU51" s="61" t="s">
        <v>693</v>
      </c>
      <c r="AV51" s="61" t="s">
        <v>694</v>
      </c>
      <c r="AW51" s="61" t="s">
        <v>693</v>
      </c>
      <c r="AX51" s="61" t="s">
        <v>693</v>
      </c>
      <c r="AY51" s="61" t="s">
        <v>693</v>
      </c>
      <c r="AZ51" s="61" t="s">
        <v>693</v>
      </c>
      <c r="BA51" s="61" t="s">
        <v>693</v>
      </c>
      <c r="BB51" s="61" t="s">
        <v>693</v>
      </c>
      <c r="BC51" s="61" t="s">
        <v>694</v>
      </c>
      <c r="BD51" s="61" t="s">
        <v>694</v>
      </c>
      <c r="BE51" s="61" t="s">
        <v>693</v>
      </c>
      <c r="BF51" s="61" t="s">
        <v>694</v>
      </c>
      <c r="BG51" s="61" t="s">
        <v>694</v>
      </c>
      <c r="BH51" s="61" t="s">
        <v>693</v>
      </c>
      <c r="BI51" s="61" t="s">
        <v>694</v>
      </c>
      <c r="BJ51" s="61" t="s">
        <v>694</v>
      </c>
      <c r="BK51" s="61" t="s">
        <v>694</v>
      </c>
      <c r="BL51" s="70">
        <f t="shared" si="10"/>
        <v>34</v>
      </c>
      <c r="BM51" s="71">
        <f t="shared" si="11"/>
        <v>0.55737704918032782</v>
      </c>
      <c r="BN51" s="70">
        <f t="shared" si="12"/>
        <v>26</v>
      </c>
      <c r="BO51" s="71">
        <f t="shared" si="13"/>
        <v>0.42622950819672129</v>
      </c>
      <c r="BP51" s="96">
        <f t="shared" si="14"/>
        <v>1.3076923076923077</v>
      </c>
      <c r="BQ51" s="70">
        <f t="shared" si="15"/>
        <v>1</v>
      </c>
      <c r="BR51" s="71">
        <f t="shared" si="16"/>
        <v>1.6393442622950821E-2</v>
      </c>
    </row>
    <row r="52" spans="1:70" ht="15.75">
      <c r="A52" s="331" t="s">
        <v>269</v>
      </c>
      <c r="B52" s="328" t="s">
        <v>110</v>
      </c>
      <c r="C52" s="61" t="s">
        <v>694</v>
      </c>
      <c r="D52" s="61" t="s">
        <v>694</v>
      </c>
      <c r="E52" s="61" t="s">
        <v>694</v>
      </c>
      <c r="F52" s="61" t="s">
        <v>694</v>
      </c>
      <c r="G52" s="61" t="s">
        <v>694</v>
      </c>
      <c r="H52" s="61" t="s">
        <v>694</v>
      </c>
      <c r="I52" s="61" t="s">
        <v>694</v>
      </c>
      <c r="J52" s="61" t="s">
        <v>693</v>
      </c>
      <c r="K52" s="61" t="s">
        <v>694</v>
      </c>
      <c r="L52" s="61" t="s">
        <v>694</v>
      </c>
      <c r="M52" s="61" t="s">
        <v>693</v>
      </c>
      <c r="N52" s="61" t="s">
        <v>693</v>
      </c>
      <c r="O52" s="61" t="s">
        <v>694</v>
      </c>
      <c r="P52" s="61" t="s">
        <v>154</v>
      </c>
      <c r="Q52" s="61" t="s">
        <v>693</v>
      </c>
      <c r="R52" s="61" t="s">
        <v>694</v>
      </c>
      <c r="S52" s="61" t="s">
        <v>694</v>
      </c>
      <c r="T52" s="61" t="s">
        <v>693</v>
      </c>
      <c r="U52" s="61" t="s">
        <v>693</v>
      </c>
      <c r="V52" s="61" t="s">
        <v>694</v>
      </c>
      <c r="W52" s="61" t="s">
        <v>694</v>
      </c>
      <c r="X52" s="61" t="s">
        <v>694</v>
      </c>
      <c r="Y52" s="61" t="s">
        <v>694</v>
      </c>
      <c r="Z52" s="61" t="s">
        <v>694</v>
      </c>
      <c r="AA52" s="61" t="s">
        <v>693</v>
      </c>
      <c r="AB52" s="61" t="s">
        <v>693</v>
      </c>
      <c r="AC52" s="61" t="s">
        <v>693</v>
      </c>
      <c r="AD52" s="61" t="s">
        <v>693</v>
      </c>
      <c r="AE52" s="61" t="s">
        <v>694</v>
      </c>
      <c r="AF52" s="61" t="s">
        <v>694</v>
      </c>
      <c r="AG52" s="61" t="s">
        <v>693</v>
      </c>
      <c r="AH52" s="61" t="s">
        <v>694</v>
      </c>
      <c r="AI52" s="61" t="s">
        <v>694</v>
      </c>
      <c r="AJ52" s="61" t="s">
        <v>694</v>
      </c>
      <c r="AK52" s="61" t="s">
        <v>694</v>
      </c>
      <c r="AL52" s="80" t="s">
        <v>694</v>
      </c>
      <c r="AM52" s="61" t="s">
        <v>693</v>
      </c>
      <c r="AN52" s="61" t="s">
        <v>693</v>
      </c>
      <c r="AO52" s="61" t="s">
        <v>693</v>
      </c>
      <c r="AP52" s="61" t="s">
        <v>694</v>
      </c>
      <c r="AQ52" s="61" t="s">
        <v>693</v>
      </c>
      <c r="AR52" s="61" t="s">
        <v>693</v>
      </c>
      <c r="AS52" s="61" t="s">
        <v>693</v>
      </c>
      <c r="AT52" s="61" t="s">
        <v>694</v>
      </c>
      <c r="AU52" s="61" t="s">
        <v>693</v>
      </c>
      <c r="AV52" s="61" t="s">
        <v>694</v>
      </c>
      <c r="AW52" s="61" t="s">
        <v>693</v>
      </c>
      <c r="AX52" s="61" t="s">
        <v>693</v>
      </c>
      <c r="AY52" s="61" t="s">
        <v>693</v>
      </c>
      <c r="AZ52" s="61" t="s">
        <v>693</v>
      </c>
      <c r="BA52" s="61" t="s">
        <v>693</v>
      </c>
      <c r="BB52" s="61" t="s">
        <v>693</v>
      </c>
      <c r="BC52" s="61" t="s">
        <v>694</v>
      </c>
      <c r="BD52" s="61" t="s">
        <v>694</v>
      </c>
      <c r="BE52" s="61" t="s">
        <v>693</v>
      </c>
      <c r="BF52" s="61" t="s">
        <v>694</v>
      </c>
      <c r="BG52" s="61" t="s">
        <v>694</v>
      </c>
      <c r="BH52" s="61" t="s">
        <v>693</v>
      </c>
      <c r="BI52" s="61" t="s">
        <v>694</v>
      </c>
      <c r="BJ52" s="61" t="s">
        <v>694</v>
      </c>
      <c r="BK52" s="61" t="s">
        <v>694</v>
      </c>
      <c r="BL52" s="70">
        <f t="shared" si="10"/>
        <v>34</v>
      </c>
      <c r="BM52" s="71">
        <f t="shared" si="11"/>
        <v>0.55737704918032782</v>
      </c>
      <c r="BN52" s="70">
        <f t="shared" si="12"/>
        <v>26</v>
      </c>
      <c r="BO52" s="71">
        <f t="shared" si="13"/>
        <v>0.42622950819672129</v>
      </c>
      <c r="BP52" s="96">
        <f t="shared" si="14"/>
        <v>1.3076923076923077</v>
      </c>
      <c r="BQ52" s="70">
        <f t="shared" si="15"/>
        <v>1</v>
      </c>
      <c r="BR52" s="71">
        <f t="shared" si="16"/>
        <v>1.6393442622950821E-2</v>
      </c>
    </row>
    <row r="53" spans="1:70" ht="15.75">
      <c r="A53" s="330" t="s">
        <v>270</v>
      </c>
      <c r="B53" s="328" t="s">
        <v>109</v>
      </c>
      <c r="C53" s="61" t="s">
        <v>694</v>
      </c>
      <c r="D53" s="61" t="s">
        <v>694</v>
      </c>
      <c r="E53" s="61" t="s">
        <v>694</v>
      </c>
      <c r="F53" s="61" t="s">
        <v>694</v>
      </c>
      <c r="G53" s="61" t="s">
        <v>694</v>
      </c>
      <c r="H53" s="61" t="s">
        <v>694</v>
      </c>
      <c r="I53" s="61" t="s">
        <v>694</v>
      </c>
      <c r="J53" s="61" t="s">
        <v>693</v>
      </c>
      <c r="K53" s="61" t="s">
        <v>694</v>
      </c>
      <c r="L53" s="61" t="s">
        <v>694</v>
      </c>
      <c r="M53" s="61" t="s">
        <v>693</v>
      </c>
      <c r="N53" s="61" t="s">
        <v>693</v>
      </c>
      <c r="O53" s="61" t="s">
        <v>694</v>
      </c>
      <c r="P53" s="61" t="s">
        <v>154</v>
      </c>
      <c r="Q53" s="61" t="s">
        <v>693</v>
      </c>
      <c r="R53" s="61" t="s">
        <v>694</v>
      </c>
      <c r="S53" s="61" t="s">
        <v>694</v>
      </c>
      <c r="T53" s="61" t="s">
        <v>693</v>
      </c>
      <c r="U53" s="61" t="s">
        <v>693</v>
      </c>
      <c r="V53" s="61" t="s">
        <v>694</v>
      </c>
      <c r="W53" s="61" t="s">
        <v>694</v>
      </c>
      <c r="X53" s="61" t="s">
        <v>694</v>
      </c>
      <c r="Y53" s="61" t="s">
        <v>694</v>
      </c>
      <c r="Z53" s="61" t="s">
        <v>694</v>
      </c>
      <c r="AA53" s="61" t="s">
        <v>693</v>
      </c>
      <c r="AB53" s="61" t="s">
        <v>693</v>
      </c>
      <c r="AC53" s="61" t="s">
        <v>693</v>
      </c>
      <c r="AD53" s="61" t="s">
        <v>693</v>
      </c>
      <c r="AE53" s="61" t="s">
        <v>694</v>
      </c>
      <c r="AF53" s="61" t="s">
        <v>694</v>
      </c>
      <c r="AG53" s="61" t="s">
        <v>693</v>
      </c>
      <c r="AH53" s="61" t="s">
        <v>694</v>
      </c>
      <c r="AI53" s="61" t="s">
        <v>694</v>
      </c>
      <c r="AJ53" s="61" t="s">
        <v>694</v>
      </c>
      <c r="AK53" s="61" t="s">
        <v>694</v>
      </c>
      <c r="AL53" s="80" t="s">
        <v>694</v>
      </c>
      <c r="AM53" s="61" t="s">
        <v>693</v>
      </c>
      <c r="AN53" s="61" t="s">
        <v>693</v>
      </c>
      <c r="AO53" s="61" t="s">
        <v>693</v>
      </c>
      <c r="AP53" s="61" t="s">
        <v>694</v>
      </c>
      <c r="AQ53" s="61" t="s">
        <v>693</v>
      </c>
      <c r="AR53" s="61" t="s">
        <v>693</v>
      </c>
      <c r="AS53" s="61" t="s">
        <v>693</v>
      </c>
      <c r="AT53" s="61" t="s">
        <v>694</v>
      </c>
      <c r="AU53" s="61" t="s">
        <v>693</v>
      </c>
      <c r="AV53" s="61" t="s">
        <v>694</v>
      </c>
      <c r="AW53" s="61" t="s">
        <v>693</v>
      </c>
      <c r="AX53" s="61" t="s">
        <v>693</v>
      </c>
      <c r="AY53" s="61" t="s">
        <v>693</v>
      </c>
      <c r="AZ53" s="61" t="s">
        <v>693</v>
      </c>
      <c r="BA53" s="61" t="s">
        <v>693</v>
      </c>
      <c r="BB53" s="61" t="s">
        <v>693</v>
      </c>
      <c r="BC53" s="61" t="s">
        <v>694</v>
      </c>
      <c r="BD53" s="61" t="s">
        <v>694</v>
      </c>
      <c r="BE53" s="61" t="s">
        <v>693</v>
      </c>
      <c r="BF53" s="61" t="s">
        <v>694</v>
      </c>
      <c r="BG53" s="61" t="s">
        <v>694</v>
      </c>
      <c r="BH53" s="61" t="s">
        <v>693</v>
      </c>
      <c r="BI53" s="61" t="s">
        <v>694</v>
      </c>
      <c r="BJ53" s="61" t="s">
        <v>694</v>
      </c>
      <c r="BK53" s="61" t="s">
        <v>694</v>
      </c>
      <c r="BL53" s="70">
        <f t="shared" si="10"/>
        <v>34</v>
      </c>
      <c r="BM53" s="71">
        <f t="shared" si="11"/>
        <v>0.55737704918032782</v>
      </c>
      <c r="BN53" s="70">
        <f t="shared" si="12"/>
        <v>26</v>
      </c>
      <c r="BO53" s="71">
        <f t="shared" si="13"/>
        <v>0.42622950819672129</v>
      </c>
      <c r="BP53" s="96">
        <f t="shared" si="14"/>
        <v>1.3076923076923077</v>
      </c>
      <c r="BQ53" s="70">
        <f t="shared" si="15"/>
        <v>1</v>
      </c>
      <c r="BR53" s="71">
        <f t="shared" si="16"/>
        <v>1.6393442622950821E-2</v>
      </c>
    </row>
    <row r="54" spans="1:70" ht="15.75">
      <c r="A54" s="330" t="s">
        <v>271</v>
      </c>
      <c r="B54" s="328" t="s">
        <v>111</v>
      </c>
      <c r="C54" s="61" t="s">
        <v>694</v>
      </c>
      <c r="D54" s="61" t="s">
        <v>694</v>
      </c>
      <c r="E54" s="61" t="s">
        <v>694</v>
      </c>
      <c r="F54" s="61" t="s">
        <v>694</v>
      </c>
      <c r="G54" s="61" t="s">
        <v>694</v>
      </c>
      <c r="H54" s="61" t="s">
        <v>694</v>
      </c>
      <c r="I54" s="61" t="s">
        <v>694</v>
      </c>
      <c r="J54" s="61" t="s">
        <v>693</v>
      </c>
      <c r="K54" s="61" t="s">
        <v>694</v>
      </c>
      <c r="L54" s="61" t="s">
        <v>694</v>
      </c>
      <c r="M54" s="61" t="s">
        <v>693</v>
      </c>
      <c r="N54" s="61" t="s">
        <v>693</v>
      </c>
      <c r="O54" s="61" t="s">
        <v>694</v>
      </c>
      <c r="P54" s="61" t="s">
        <v>154</v>
      </c>
      <c r="Q54" s="61" t="s">
        <v>693</v>
      </c>
      <c r="R54" s="61" t="s">
        <v>694</v>
      </c>
      <c r="S54" s="61" t="s">
        <v>694</v>
      </c>
      <c r="T54" s="61" t="s">
        <v>693</v>
      </c>
      <c r="U54" s="61" t="s">
        <v>693</v>
      </c>
      <c r="V54" s="61" t="s">
        <v>694</v>
      </c>
      <c r="W54" s="61" t="s">
        <v>694</v>
      </c>
      <c r="X54" s="61" t="s">
        <v>694</v>
      </c>
      <c r="Y54" s="61" t="s">
        <v>694</v>
      </c>
      <c r="Z54" s="61" t="s">
        <v>694</v>
      </c>
      <c r="AA54" s="61" t="s">
        <v>693</v>
      </c>
      <c r="AB54" s="61" t="s">
        <v>693</v>
      </c>
      <c r="AC54" s="61" t="s">
        <v>693</v>
      </c>
      <c r="AD54" s="61" t="s">
        <v>693</v>
      </c>
      <c r="AE54" s="61" t="s">
        <v>694</v>
      </c>
      <c r="AF54" s="61" t="s">
        <v>694</v>
      </c>
      <c r="AG54" s="61" t="s">
        <v>693</v>
      </c>
      <c r="AH54" s="61" t="s">
        <v>694</v>
      </c>
      <c r="AI54" s="61" t="s">
        <v>694</v>
      </c>
      <c r="AJ54" s="61" t="s">
        <v>694</v>
      </c>
      <c r="AK54" s="61" t="s">
        <v>694</v>
      </c>
      <c r="AL54" s="80" t="s">
        <v>694</v>
      </c>
      <c r="AM54" s="61" t="s">
        <v>693</v>
      </c>
      <c r="AN54" s="61" t="s">
        <v>693</v>
      </c>
      <c r="AO54" s="61" t="s">
        <v>693</v>
      </c>
      <c r="AP54" s="61" t="s">
        <v>694</v>
      </c>
      <c r="AQ54" s="61" t="s">
        <v>693</v>
      </c>
      <c r="AR54" s="61" t="s">
        <v>693</v>
      </c>
      <c r="AS54" s="61" t="s">
        <v>693</v>
      </c>
      <c r="AT54" s="61" t="s">
        <v>694</v>
      </c>
      <c r="AU54" s="61" t="s">
        <v>693</v>
      </c>
      <c r="AV54" s="61" t="s">
        <v>694</v>
      </c>
      <c r="AW54" s="61" t="s">
        <v>693</v>
      </c>
      <c r="AX54" s="61" t="s">
        <v>693</v>
      </c>
      <c r="AY54" s="61" t="s">
        <v>693</v>
      </c>
      <c r="AZ54" s="61" t="s">
        <v>693</v>
      </c>
      <c r="BA54" s="61" t="s">
        <v>693</v>
      </c>
      <c r="BB54" s="61" t="s">
        <v>693</v>
      </c>
      <c r="BC54" s="61" t="s">
        <v>694</v>
      </c>
      <c r="BD54" s="61" t="s">
        <v>694</v>
      </c>
      <c r="BE54" s="61" t="s">
        <v>693</v>
      </c>
      <c r="BF54" s="61" t="s">
        <v>694</v>
      </c>
      <c r="BG54" s="61" t="s">
        <v>694</v>
      </c>
      <c r="BH54" s="61" t="s">
        <v>693</v>
      </c>
      <c r="BI54" s="61" t="s">
        <v>694</v>
      </c>
      <c r="BJ54" s="61" t="s">
        <v>694</v>
      </c>
      <c r="BK54" s="61" t="s">
        <v>694</v>
      </c>
      <c r="BL54" s="70">
        <f t="shared" si="10"/>
        <v>34</v>
      </c>
      <c r="BM54" s="71">
        <f t="shared" si="11"/>
        <v>0.55737704918032782</v>
      </c>
      <c r="BN54" s="70">
        <f t="shared" si="12"/>
        <v>26</v>
      </c>
      <c r="BO54" s="71">
        <f t="shared" si="13"/>
        <v>0.42622950819672129</v>
      </c>
      <c r="BP54" s="96">
        <f t="shared" si="14"/>
        <v>1.3076923076923077</v>
      </c>
      <c r="BQ54" s="70">
        <f t="shared" si="15"/>
        <v>1</v>
      </c>
      <c r="BR54" s="71">
        <f t="shared" si="16"/>
        <v>1.6393442622950821E-2</v>
      </c>
    </row>
    <row r="55" spans="1:70" ht="15.75">
      <c r="A55" s="342" t="s">
        <v>272</v>
      </c>
      <c r="B55" s="343" t="s">
        <v>112</v>
      </c>
      <c r="C55" s="109" t="s">
        <v>694</v>
      </c>
      <c r="D55" s="109" t="s">
        <v>694</v>
      </c>
      <c r="E55" s="109" t="s">
        <v>694</v>
      </c>
      <c r="F55" s="109" t="s">
        <v>694</v>
      </c>
      <c r="G55" s="109" t="s">
        <v>694</v>
      </c>
      <c r="H55" s="109" t="s">
        <v>694</v>
      </c>
      <c r="I55" s="109" t="s">
        <v>694</v>
      </c>
      <c r="J55" s="109" t="s">
        <v>693</v>
      </c>
      <c r="K55" s="109" t="s">
        <v>694</v>
      </c>
      <c r="L55" s="109" t="s">
        <v>694</v>
      </c>
      <c r="M55" s="109" t="s">
        <v>693</v>
      </c>
      <c r="N55" s="109" t="s">
        <v>693</v>
      </c>
      <c r="O55" s="109" t="s">
        <v>694</v>
      </c>
      <c r="P55" s="109" t="s">
        <v>154</v>
      </c>
      <c r="Q55" s="109" t="s">
        <v>693</v>
      </c>
      <c r="R55" s="109" t="s">
        <v>694</v>
      </c>
      <c r="S55" s="109" t="s">
        <v>694</v>
      </c>
      <c r="T55" s="109" t="s">
        <v>693</v>
      </c>
      <c r="U55" s="109" t="s">
        <v>693</v>
      </c>
      <c r="V55" s="109" t="s">
        <v>694</v>
      </c>
      <c r="W55" s="109" t="s">
        <v>694</v>
      </c>
      <c r="X55" s="109" t="s">
        <v>694</v>
      </c>
      <c r="Y55" s="109" t="s">
        <v>694</v>
      </c>
      <c r="Z55" s="109" t="s">
        <v>694</v>
      </c>
      <c r="AA55" s="109" t="s">
        <v>693</v>
      </c>
      <c r="AB55" s="109" t="s">
        <v>693</v>
      </c>
      <c r="AC55" s="109" t="s">
        <v>693</v>
      </c>
      <c r="AD55" s="109" t="s">
        <v>693</v>
      </c>
      <c r="AE55" s="109" t="s">
        <v>694</v>
      </c>
      <c r="AF55" s="109" t="s">
        <v>694</v>
      </c>
      <c r="AG55" s="109" t="s">
        <v>693</v>
      </c>
      <c r="AH55" s="109" t="s">
        <v>694</v>
      </c>
      <c r="AI55" s="109" t="s">
        <v>694</v>
      </c>
      <c r="AJ55" s="109" t="s">
        <v>694</v>
      </c>
      <c r="AK55" s="109" t="s">
        <v>694</v>
      </c>
      <c r="AL55" s="174" t="s">
        <v>694</v>
      </c>
      <c r="AM55" s="109" t="s">
        <v>693</v>
      </c>
      <c r="AN55" s="109" t="s">
        <v>693</v>
      </c>
      <c r="AO55" s="109" t="s">
        <v>693</v>
      </c>
      <c r="AP55" s="109" t="s">
        <v>694</v>
      </c>
      <c r="AQ55" s="109" t="s">
        <v>693</v>
      </c>
      <c r="AR55" s="109" t="s">
        <v>693</v>
      </c>
      <c r="AS55" s="109" t="s">
        <v>693</v>
      </c>
      <c r="AT55" s="109" t="s">
        <v>694</v>
      </c>
      <c r="AU55" s="109" t="s">
        <v>693</v>
      </c>
      <c r="AV55" s="109" t="s">
        <v>694</v>
      </c>
      <c r="AW55" s="109" t="s">
        <v>693</v>
      </c>
      <c r="AX55" s="109" t="s">
        <v>693</v>
      </c>
      <c r="AY55" s="109" t="s">
        <v>693</v>
      </c>
      <c r="AZ55" s="109" t="s">
        <v>693</v>
      </c>
      <c r="BA55" s="109" t="s">
        <v>693</v>
      </c>
      <c r="BB55" s="109" t="s">
        <v>693</v>
      </c>
      <c r="BC55" s="109" t="s">
        <v>694</v>
      </c>
      <c r="BD55" s="109" t="s">
        <v>694</v>
      </c>
      <c r="BE55" s="109" t="s">
        <v>693</v>
      </c>
      <c r="BF55" s="109" t="s">
        <v>694</v>
      </c>
      <c r="BG55" s="109" t="s">
        <v>694</v>
      </c>
      <c r="BH55" s="109" t="s">
        <v>693</v>
      </c>
      <c r="BI55" s="109" t="s">
        <v>694</v>
      </c>
      <c r="BJ55" s="109" t="s">
        <v>694</v>
      </c>
      <c r="BK55" s="109" t="s">
        <v>694</v>
      </c>
      <c r="BL55" s="179">
        <f t="shared" si="10"/>
        <v>34</v>
      </c>
      <c r="BM55" s="180">
        <f t="shared" si="11"/>
        <v>0.55737704918032782</v>
      </c>
      <c r="BN55" s="179">
        <f t="shared" si="12"/>
        <v>26</v>
      </c>
      <c r="BO55" s="180">
        <f t="shared" si="13"/>
        <v>0.42622950819672129</v>
      </c>
      <c r="BP55" s="181">
        <f t="shared" si="14"/>
        <v>1.3076923076923077</v>
      </c>
      <c r="BQ55" s="179">
        <f t="shared" si="15"/>
        <v>1</v>
      </c>
      <c r="BR55" s="180">
        <f t="shared" si="16"/>
        <v>1.6393442622950821E-2</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K55"/>
  <sheetViews>
    <sheetView showGridLines="0" zoomScale="75" zoomScaleNormal="75" workbookViewId="0">
      <pane xSplit="2" ySplit="4" topLeftCell="C39" activePane="bottomRight" state="frozen"/>
      <selection pane="topRight" activeCell="C1" sqref="C1"/>
      <selection pane="bottomLeft" activeCell="A5" sqref="A5"/>
      <selection pane="bottomRight" activeCell="A2" sqref="A2"/>
    </sheetView>
  </sheetViews>
  <sheetFormatPr defaultColWidth="9.140625" defaultRowHeight="15"/>
  <cols>
    <col min="1" max="1" width="46.42578125" style="1" customWidth="1"/>
    <col min="2" max="2" width="14.140625" style="1" bestFit="1" customWidth="1"/>
    <col min="3" max="45" width="11.42578125" style="1" customWidth="1"/>
    <col min="46" max="16384" width="9.140625" style="1"/>
  </cols>
  <sheetData>
    <row r="1" spans="1:63">
      <c r="A1" s="244"/>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row>
    <row r="2" spans="1:63" s="75" customFormat="1" ht="121.5" customHeight="1">
      <c r="A2" s="374" t="s">
        <v>274</v>
      </c>
      <c r="B2" s="375" t="s">
        <v>275</v>
      </c>
      <c r="C2" s="67" t="s">
        <v>315</v>
      </c>
      <c r="D2" s="67" t="s">
        <v>316</v>
      </c>
      <c r="E2" s="67" t="s">
        <v>319</v>
      </c>
      <c r="F2" s="67" t="s">
        <v>320</v>
      </c>
      <c r="G2" s="67" t="s">
        <v>318</v>
      </c>
      <c r="H2" s="67" t="s">
        <v>339</v>
      </c>
      <c r="I2" s="67" t="s">
        <v>322</v>
      </c>
      <c r="J2" s="67" t="s">
        <v>343</v>
      </c>
      <c r="K2" s="67" t="s">
        <v>344</v>
      </c>
      <c r="L2" s="67" t="s">
        <v>359</v>
      </c>
      <c r="M2" s="67" t="s">
        <v>341</v>
      </c>
      <c r="N2" s="67" t="s">
        <v>342</v>
      </c>
      <c r="O2" s="47" t="s">
        <v>346</v>
      </c>
      <c r="P2" s="47" t="s">
        <v>347</v>
      </c>
      <c r="Q2" s="47" t="s">
        <v>354</v>
      </c>
      <c r="R2" s="47" t="s">
        <v>390</v>
      </c>
      <c r="S2" s="47" t="s">
        <v>401</v>
      </c>
      <c r="T2" s="47" t="s">
        <v>402</v>
      </c>
      <c r="U2" s="47" t="s">
        <v>403</v>
      </c>
      <c r="V2" s="47" t="s">
        <v>404</v>
      </c>
      <c r="W2" s="47" t="s">
        <v>405</v>
      </c>
      <c r="X2" s="47" t="s">
        <v>406</v>
      </c>
      <c r="Y2" s="47" t="s">
        <v>407</v>
      </c>
      <c r="Z2" s="47" t="s">
        <v>684</v>
      </c>
      <c r="AA2" s="47" t="s">
        <v>409</v>
      </c>
      <c r="AB2" s="47" t="s">
        <v>410</v>
      </c>
      <c r="AC2" s="47" t="s">
        <v>410</v>
      </c>
      <c r="AD2" s="47" t="s">
        <v>411</v>
      </c>
      <c r="AE2" s="47" t="s">
        <v>412</v>
      </c>
      <c r="AF2" s="47" t="s">
        <v>413</v>
      </c>
      <c r="AG2" s="47" t="s">
        <v>414</v>
      </c>
      <c r="AH2" s="47" t="s">
        <v>360</v>
      </c>
      <c r="AI2" s="47" t="s">
        <v>361</v>
      </c>
      <c r="AJ2" s="47" t="s">
        <v>348</v>
      </c>
      <c r="AK2" s="47" t="s">
        <v>685</v>
      </c>
      <c r="AL2" s="47" t="s">
        <v>366</v>
      </c>
      <c r="AM2" s="47" t="s">
        <v>424</v>
      </c>
      <c r="AN2" s="47" t="s">
        <v>425</v>
      </c>
      <c r="AO2" s="47" t="s">
        <v>369</v>
      </c>
      <c r="AP2" s="47" t="s">
        <v>362</v>
      </c>
      <c r="AQ2" s="47" t="s">
        <v>363</v>
      </c>
      <c r="AR2" s="47" t="s">
        <v>427</v>
      </c>
      <c r="AS2" s="47" t="s">
        <v>428</v>
      </c>
      <c r="AT2" s="67" t="s">
        <v>429</v>
      </c>
      <c r="AU2" s="67" t="s">
        <v>374</v>
      </c>
      <c r="AV2" s="67" t="s">
        <v>375</v>
      </c>
      <c r="AW2" s="67" t="s">
        <v>430</v>
      </c>
      <c r="AX2" s="67" t="s">
        <v>431</v>
      </c>
      <c r="AY2" s="67" t="s">
        <v>380</v>
      </c>
      <c r="AZ2" s="67" t="s">
        <v>381</v>
      </c>
      <c r="BA2" s="67" t="s">
        <v>382</v>
      </c>
      <c r="BB2" s="67" t="s">
        <v>383</v>
      </c>
      <c r="BC2" s="67" t="s">
        <v>384</v>
      </c>
      <c r="BD2" s="67" t="s">
        <v>385</v>
      </c>
      <c r="BE2" s="67" t="s">
        <v>432</v>
      </c>
      <c r="BF2" s="67" t="s">
        <v>433</v>
      </c>
      <c r="BG2" s="67" t="s">
        <v>386</v>
      </c>
      <c r="BH2" s="67" t="s">
        <v>389</v>
      </c>
      <c r="BI2" s="67" t="s">
        <v>434</v>
      </c>
      <c r="BJ2" s="67" t="s">
        <v>435</v>
      </c>
      <c r="BK2" s="67" t="s">
        <v>437</v>
      </c>
    </row>
    <row r="3" spans="1:63" ht="25.5">
      <c r="A3" s="376" t="s">
        <v>444</v>
      </c>
      <c r="B3" s="375"/>
      <c r="C3" s="38" t="s">
        <v>156</v>
      </c>
      <c r="D3" s="38" t="s">
        <v>156</v>
      </c>
      <c r="E3" s="38" t="s">
        <v>398</v>
      </c>
      <c r="F3" s="38" t="s">
        <v>398</v>
      </c>
      <c r="G3" s="38" t="s">
        <v>203</v>
      </c>
      <c r="H3" s="38" t="s">
        <v>191</v>
      </c>
      <c r="I3" s="38" t="s">
        <v>193</v>
      </c>
      <c r="J3" s="38">
        <v>2021</v>
      </c>
      <c r="K3" s="38">
        <v>2021</v>
      </c>
      <c r="L3" s="38">
        <v>2021</v>
      </c>
      <c r="M3" s="38">
        <v>2021</v>
      </c>
      <c r="N3" s="38">
        <v>2021</v>
      </c>
      <c r="O3" s="38">
        <v>2019</v>
      </c>
      <c r="P3" s="38" t="s">
        <v>207</v>
      </c>
      <c r="Q3" s="38" t="s">
        <v>198</v>
      </c>
      <c r="R3" s="38" t="s">
        <v>155</v>
      </c>
      <c r="S3" s="38" t="s">
        <v>202</v>
      </c>
      <c r="T3" s="38" t="s">
        <v>199</v>
      </c>
      <c r="U3" s="38" t="s">
        <v>199</v>
      </c>
      <c r="V3" s="38">
        <v>2020</v>
      </c>
      <c r="W3" s="38">
        <v>2020</v>
      </c>
      <c r="X3" s="38" t="s">
        <v>204</v>
      </c>
      <c r="Y3" s="38" t="s">
        <v>204</v>
      </c>
      <c r="Z3" s="38" t="s">
        <v>212</v>
      </c>
      <c r="AA3" s="38" t="s">
        <v>200</v>
      </c>
      <c r="AB3" s="38">
        <v>2019</v>
      </c>
      <c r="AC3" s="38">
        <v>2020</v>
      </c>
      <c r="AD3" s="38" t="s">
        <v>198</v>
      </c>
      <c r="AE3" s="38">
        <v>2021</v>
      </c>
      <c r="AF3" s="38">
        <v>2021</v>
      </c>
      <c r="AG3" s="38">
        <v>2021</v>
      </c>
      <c r="AH3" s="38" t="s">
        <v>202</v>
      </c>
      <c r="AI3" s="38" t="s">
        <v>202</v>
      </c>
      <c r="AJ3" s="38" t="s">
        <v>198</v>
      </c>
      <c r="AK3" s="38" t="s">
        <v>203</v>
      </c>
      <c r="AL3" s="38" t="s">
        <v>155</v>
      </c>
      <c r="AM3" s="38" t="s">
        <v>155</v>
      </c>
      <c r="AN3" s="38" t="s">
        <v>155</v>
      </c>
      <c r="AO3" s="38" t="s">
        <v>156</v>
      </c>
      <c r="AP3" s="38">
        <v>2021</v>
      </c>
      <c r="AQ3" s="38">
        <v>2021</v>
      </c>
      <c r="AR3" s="38">
        <v>2021</v>
      </c>
      <c r="AS3" s="38">
        <v>2021</v>
      </c>
      <c r="AT3" s="127" t="s">
        <v>155</v>
      </c>
      <c r="AU3" s="127" t="s">
        <v>196</v>
      </c>
      <c r="AV3" s="127" t="s">
        <v>202</v>
      </c>
      <c r="AW3" s="38" t="s">
        <v>211</v>
      </c>
      <c r="AX3" s="38" t="s">
        <v>211</v>
      </c>
      <c r="AY3" s="38" t="s">
        <v>198</v>
      </c>
      <c r="AZ3" s="38" t="s">
        <v>198</v>
      </c>
      <c r="BA3" s="38" t="s">
        <v>198</v>
      </c>
      <c r="BB3" s="38" t="s">
        <v>198</v>
      </c>
      <c r="BC3" s="127" t="s">
        <v>155</v>
      </c>
      <c r="BD3" s="127" t="s">
        <v>202</v>
      </c>
      <c r="BE3" s="127" t="s">
        <v>156</v>
      </c>
      <c r="BF3" s="127" t="s">
        <v>198</v>
      </c>
      <c r="BG3" s="127">
        <v>2022</v>
      </c>
      <c r="BH3" s="127">
        <v>2019</v>
      </c>
      <c r="BI3" s="60">
        <v>2020</v>
      </c>
      <c r="BJ3" s="60" t="s">
        <v>159</v>
      </c>
      <c r="BK3" s="60">
        <v>2015</v>
      </c>
    </row>
    <row r="4" spans="1:63" ht="78.75">
      <c r="A4" s="377" t="s">
        <v>445</v>
      </c>
      <c r="B4" s="375"/>
      <c r="C4" s="378" t="s">
        <v>399</v>
      </c>
      <c r="D4" s="378" t="s">
        <v>399</v>
      </c>
      <c r="E4" s="378" t="s">
        <v>399</v>
      </c>
      <c r="F4" s="378" t="s">
        <v>399</v>
      </c>
      <c r="G4" s="378" t="s">
        <v>399</v>
      </c>
      <c r="H4" s="378" t="s">
        <v>11</v>
      </c>
      <c r="I4" s="378" t="s">
        <v>399</v>
      </c>
      <c r="J4" s="378" t="s">
        <v>400</v>
      </c>
      <c r="K4" s="378" t="s">
        <v>400</v>
      </c>
      <c r="L4" s="378" t="s">
        <v>400</v>
      </c>
      <c r="M4" s="378" t="s">
        <v>11</v>
      </c>
      <c r="N4" s="378" t="s">
        <v>11</v>
      </c>
      <c r="O4" s="378" t="s">
        <v>400</v>
      </c>
      <c r="P4" s="378" t="s">
        <v>400</v>
      </c>
      <c r="Q4" s="378" t="s">
        <v>415</v>
      </c>
      <c r="R4" s="378" t="s">
        <v>416</v>
      </c>
      <c r="S4" s="378" t="s">
        <v>417</v>
      </c>
      <c r="T4" s="378" t="s">
        <v>11</v>
      </c>
      <c r="U4" s="378" t="s">
        <v>11</v>
      </c>
      <c r="V4" s="378" t="s">
        <v>11</v>
      </c>
      <c r="W4" s="378" t="s">
        <v>11</v>
      </c>
      <c r="X4" s="378" t="s">
        <v>11</v>
      </c>
      <c r="Y4" s="378" t="s">
        <v>11</v>
      </c>
      <c r="Z4" s="378" t="s">
        <v>400</v>
      </c>
      <c r="AA4" s="378" t="s">
        <v>418</v>
      </c>
      <c r="AB4" s="378" t="s">
        <v>419</v>
      </c>
      <c r="AC4" s="378" t="s">
        <v>419</v>
      </c>
      <c r="AD4" s="378" t="s">
        <v>420</v>
      </c>
      <c r="AE4" s="378" t="s">
        <v>11</v>
      </c>
      <c r="AF4" s="378" t="s">
        <v>11</v>
      </c>
      <c r="AG4" s="378" t="s">
        <v>11</v>
      </c>
      <c r="AH4" s="378" t="s">
        <v>11</v>
      </c>
      <c r="AI4" s="378" t="s">
        <v>422</v>
      </c>
      <c r="AJ4" s="378" t="s">
        <v>423</v>
      </c>
      <c r="AK4" s="378" t="s">
        <v>11</v>
      </c>
      <c r="AL4" s="378" t="s">
        <v>426</v>
      </c>
      <c r="AM4" s="378" t="s">
        <v>400</v>
      </c>
      <c r="AN4" s="378" t="s">
        <v>11</v>
      </c>
      <c r="AO4" s="378" t="s">
        <v>11</v>
      </c>
      <c r="AP4" s="378" t="s">
        <v>11</v>
      </c>
      <c r="AQ4" s="378" t="s">
        <v>11</v>
      </c>
      <c r="AR4" s="378" t="s">
        <v>11</v>
      </c>
      <c r="AS4" s="378" t="s">
        <v>400</v>
      </c>
      <c r="AT4" s="379" t="s">
        <v>438</v>
      </c>
      <c r="AU4" s="379" t="s">
        <v>11</v>
      </c>
      <c r="AV4" s="379" t="s">
        <v>439</v>
      </c>
      <c r="AW4" s="378" t="s">
        <v>399</v>
      </c>
      <c r="AX4" s="378" t="s">
        <v>399</v>
      </c>
      <c r="AY4" s="379" t="s">
        <v>11</v>
      </c>
      <c r="AZ4" s="379" t="s">
        <v>11</v>
      </c>
      <c r="BA4" s="379" t="s">
        <v>11</v>
      </c>
      <c r="BB4" s="379" t="s">
        <v>11</v>
      </c>
      <c r="BC4" s="379" t="s">
        <v>11</v>
      </c>
      <c r="BD4" s="379" t="s">
        <v>440</v>
      </c>
      <c r="BE4" s="379" t="s">
        <v>11</v>
      </c>
      <c r="BF4" s="379" t="s">
        <v>11</v>
      </c>
      <c r="BG4" s="379" t="s">
        <v>441</v>
      </c>
      <c r="BH4" s="379" t="s">
        <v>442</v>
      </c>
      <c r="BI4" s="379" t="s">
        <v>443</v>
      </c>
      <c r="BJ4" s="379" t="s">
        <v>439</v>
      </c>
      <c r="BK4" s="379" t="s">
        <v>439</v>
      </c>
    </row>
    <row r="5" spans="1:63" ht="15.75">
      <c r="A5" s="330" t="s">
        <v>218</v>
      </c>
      <c r="B5" s="328" t="s">
        <v>73</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row>
    <row r="6" spans="1:63" ht="15.75">
      <c r="A6" s="330" t="s">
        <v>219</v>
      </c>
      <c r="B6" s="328" t="s">
        <v>74</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row>
    <row r="7" spans="1:63" ht="15.75">
      <c r="A7" s="330" t="s">
        <v>220</v>
      </c>
      <c r="B7" s="328" t="s">
        <v>75</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row>
    <row r="8" spans="1:63" ht="15.75">
      <c r="A8" s="331" t="s">
        <v>221</v>
      </c>
      <c r="B8" s="332" t="s">
        <v>76</v>
      </c>
      <c r="C8" s="53"/>
      <c r="D8" s="53"/>
      <c r="E8" s="53"/>
      <c r="F8" s="53"/>
      <c r="G8" s="53"/>
      <c r="H8" s="53"/>
      <c r="I8" s="53"/>
      <c r="J8" s="53"/>
      <c r="K8" s="53"/>
      <c r="L8" s="53"/>
      <c r="M8" s="53"/>
      <c r="N8" s="53"/>
      <c r="O8" s="53" t="s">
        <v>700</v>
      </c>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row>
    <row r="9" spans="1:63" ht="15.75">
      <c r="A9" s="331" t="s">
        <v>222</v>
      </c>
      <c r="B9" s="332" t="s">
        <v>77</v>
      </c>
      <c r="C9" s="53"/>
      <c r="D9" s="53"/>
      <c r="E9" s="53"/>
      <c r="F9" s="53"/>
      <c r="G9" s="53"/>
      <c r="H9" s="53" t="s">
        <v>695</v>
      </c>
      <c r="I9" s="53"/>
      <c r="J9" s="53"/>
      <c r="K9" s="53"/>
      <c r="L9" s="53"/>
      <c r="M9" s="53"/>
      <c r="N9" s="53"/>
      <c r="O9" s="53" t="s">
        <v>695</v>
      </c>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row>
    <row r="10" spans="1:63" ht="15.75">
      <c r="A10" s="331" t="s">
        <v>223</v>
      </c>
      <c r="B10" s="332" t="s">
        <v>78</v>
      </c>
      <c r="C10" s="53"/>
      <c r="D10" s="53"/>
      <c r="E10" s="53"/>
      <c r="F10" s="53"/>
      <c r="G10" s="53"/>
      <c r="H10" s="53"/>
      <c r="I10" s="53"/>
      <c r="J10" s="53"/>
      <c r="K10" s="53"/>
      <c r="L10" s="53"/>
      <c r="M10" s="53"/>
      <c r="N10" s="53"/>
      <c r="O10" s="53" t="s">
        <v>701</v>
      </c>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row>
    <row r="11" spans="1:63" ht="15.75">
      <c r="A11" s="331" t="s">
        <v>224</v>
      </c>
      <c r="B11" s="332" t="s">
        <v>79</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row>
    <row r="12" spans="1:63" ht="15.75">
      <c r="A12" s="331" t="s">
        <v>225</v>
      </c>
      <c r="B12" s="332" t="s">
        <v>81</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row>
    <row r="13" spans="1:63" ht="15.75">
      <c r="A13" s="331" t="s">
        <v>226</v>
      </c>
      <c r="B13" s="332" t="s">
        <v>82</v>
      </c>
      <c r="C13" s="53"/>
      <c r="D13" s="53"/>
      <c r="E13" s="53"/>
      <c r="F13" s="53"/>
      <c r="G13" s="53"/>
      <c r="H13" s="53"/>
      <c r="I13" s="53"/>
      <c r="J13" s="53"/>
      <c r="K13" s="53"/>
      <c r="L13" s="53"/>
      <c r="M13" s="53"/>
      <c r="N13" s="53"/>
      <c r="O13" s="53" t="s">
        <v>695</v>
      </c>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row>
    <row r="14" spans="1:63" ht="15.75">
      <c r="A14" s="331" t="s">
        <v>227</v>
      </c>
      <c r="B14" s="332" t="s">
        <v>83</v>
      </c>
      <c r="C14" s="53"/>
      <c r="D14" s="53"/>
      <c r="E14" s="53"/>
      <c r="F14" s="53"/>
      <c r="G14" s="53"/>
      <c r="H14" s="53"/>
      <c r="I14" s="53"/>
      <c r="J14" s="53"/>
      <c r="K14" s="53"/>
      <c r="L14" s="53"/>
      <c r="M14" s="53"/>
      <c r="N14" s="53"/>
      <c r="O14" s="53" t="s">
        <v>700</v>
      </c>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row>
    <row r="15" spans="1:63" ht="15.75">
      <c r="A15" s="331" t="s">
        <v>228</v>
      </c>
      <c r="B15" s="332" t="s">
        <v>84</v>
      </c>
      <c r="C15" s="53"/>
      <c r="D15" s="53"/>
      <c r="E15" s="53"/>
      <c r="F15" s="53"/>
      <c r="G15" s="53"/>
      <c r="H15" s="53"/>
      <c r="I15" s="53"/>
      <c r="J15" s="53"/>
      <c r="K15" s="53"/>
      <c r="L15" s="53"/>
      <c r="M15" s="53"/>
      <c r="N15" s="53"/>
      <c r="O15" s="53" t="s">
        <v>701</v>
      </c>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row>
    <row r="16" spans="1:63" ht="15.75">
      <c r="A16" s="331" t="s">
        <v>229</v>
      </c>
      <c r="B16" s="332" t="s">
        <v>85</v>
      </c>
      <c r="C16" s="53"/>
      <c r="D16" s="53"/>
      <c r="E16" s="53"/>
      <c r="F16" s="53"/>
      <c r="G16" s="53"/>
      <c r="H16" s="53"/>
      <c r="I16" s="53"/>
      <c r="J16" s="53"/>
      <c r="K16" s="53"/>
      <c r="L16" s="53"/>
      <c r="M16" s="53"/>
      <c r="N16" s="53"/>
      <c r="O16" s="53" t="s">
        <v>695</v>
      </c>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row>
    <row r="17" spans="1:45" ht="15.75">
      <c r="A17" s="331" t="s">
        <v>230</v>
      </c>
      <c r="B17" s="332" t="s">
        <v>86</v>
      </c>
      <c r="C17" s="53"/>
      <c r="D17" s="53"/>
      <c r="E17" s="53"/>
      <c r="F17" s="53"/>
      <c r="G17" s="53"/>
      <c r="H17" s="53"/>
      <c r="I17" s="53"/>
      <c r="J17" s="53"/>
      <c r="K17" s="53"/>
      <c r="L17" s="53"/>
      <c r="M17" s="53"/>
      <c r="N17" s="53"/>
      <c r="O17" s="53" t="s">
        <v>695</v>
      </c>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row>
    <row r="18" spans="1:45" ht="15.75">
      <c r="A18" s="331" t="s">
        <v>231</v>
      </c>
      <c r="B18" s="332" t="s">
        <v>153</v>
      </c>
      <c r="C18" s="53"/>
      <c r="D18" s="53"/>
      <c r="E18" s="53"/>
      <c r="F18" s="53"/>
      <c r="G18" s="53"/>
      <c r="H18" s="53" t="s">
        <v>696</v>
      </c>
      <c r="I18" s="53"/>
      <c r="J18" s="53"/>
      <c r="K18" s="53"/>
      <c r="L18" s="53"/>
      <c r="M18" s="53"/>
      <c r="N18" s="53"/>
      <c r="O18" s="53" t="s">
        <v>695</v>
      </c>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row>
    <row r="19" spans="1:45" ht="15.75">
      <c r="A19" s="331" t="s">
        <v>232</v>
      </c>
      <c r="B19" s="332" t="s">
        <v>87</v>
      </c>
      <c r="C19" s="53"/>
      <c r="D19" s="53"/>
      <c r="E19" s="53"/>
      <c r="F19" s="53"/>
      <c r="G19" s="53"/>
      <c r="H19" s="53"/>
      <c r="I19" s="53"/>
      <c r="J19" s="53"/>
      <c r="K19" s="53"/>
      <c r="L19" s="53"/>
      <c r="M19" s="53"/>
      <c r="N19" s="53"/>
      <c r="O19" s="53" t="s">
        <v>700</v>
      </c>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row>
    <row r="20" spans="1:45" ht="15.75">
      <c r="A20" s="331" t="s">
        <v>233</v>
      </c>
      <c r="B20" s="332" t="s">
        <v>88</v>
      </c>
      <c r="C20" s="53"/>
      <c r="D20" s="53"/>
      <c r="E20" s="53"/>
      <c r="F20" s="53"/>
      <c r="G20" s="53"/>
      <c r="H20" s="53"/>
      <c r="I20" s="53"/>
      <c r="J20" s="53"/>
      <c r="K20" s="53"/>
      <c r="L20" s="53"/>
      <c r="M20" s="53"/>
      <c r="N20" s="53"/>
      <c r="O20" s="53" t="s">
        <v>700</v>
      </c>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row>
    <row r="21" spans="1:45" ht="15.75">
      <c r="A21" s="334" t="s">
        <v>234</v>
      </c>
      <c r="B21" s="344" t="s">
        <v>80</v>
      </c>
      <c r="C21" s="53"/>
      <c r="D21" s="53"/>
      <c r="E21" s="53"/>
      <c r="F21" s="53"/>
      <c r="G21" s="53"/>
      <c r="H21" s="53"/>
      <c r="I21" s="53"/>
      <c r="J21" s="53"/>
      <c r="K21" s="53"/>
      <c r="L21" s="53"/>
      <c r="M21" s="53"/>
      <c r="N21" s="53"/>
      <c r="O21" s="53" t="s">
        <v>701</v>
      </c>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row>
    <row r="22" spans="1:45" ht="15.75">
      <c r="A22" s="337" t="s">
        <v>236</v>
      </c>
      <c r="B22" s="332" t="s">
        <v>64</v>
      </c>
      <c r="C22" s="53"/>
      <c r="D22" s="53"/>
      <c r="E22" s="53"/>
      <c r="F22" s="53"/>
      <c r="G22" s="53"/>
      <c r="H22" s="53"/>
      <c r="I22" s="53"/>
      <c r="J22" s="53"/>
      <c r="K22" s="53"/>
      <c r="L22" s="53"/>
      <c r="M22" s="53"/>
      <c r="N22" s="53"/>
      <c r="O22" s="53" t="s">
        <v>700</v>
      </c>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row>
    <row r="23" spans="1:45" ht="15.75">
      <c r="A23" s="331" t="s">
        <v>237</v>
      </c>
      <c r="B23" s="332" t="s">
        <v>65</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row>
    <row r="24" spans="1:45" ht="15.75">
      <c r="A24" s="331" t="s">
        <v>238</v>
      </c>
      <c r="B24" s="332" t="s">
        <v>66</v>
      </c>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row>
    <row r="25" spans="1:45" ht="15.75">
      <c r="A25" s="331" t="s">
        <v>239</v>
      </c>
      <c r="B25" s="332" t="s">
        <v>67</v>
      </c>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row>
    <row r="26" spans="1:45" ht="15.75">
      <c r="A26" s="331" t="s">
        <v>240</v>
      </c>
      <c r="B26" s="332" t="s">
        <v>68</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row>
    <row r="27" spans="1:45" ht="15.75">
      <c r="A27" s="331" t="s">
        <v>241</v>
      </c>
      <c r="B27" s="332" t="s">
        <v>69</v>
      </c>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row>
    <row r="28" spans="1:45" ht="15.75">
      <c r="A28" s="331" t="s">
        <v>242</v>
      </c>
      <c r="B28" s="332" t="s">
        <v>70</v>
      </c>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row>
    <row r="29" spans="1:45" ht="15.75">
      <c r="A29" s="331" t="s">
        <v>243</v>
      </c>
      <c r="B29" s="332" t="s">
        <v>71</v>
      </c>
      <c r="C29" s="53"/>
      <c r="D29" s="53"/>
      <c r="E29" s="53"/>
      <c r="F29" s="53"/>
      <c r="G29" s="53"/>
      <c r="H29" s="53" t="s">
        <v>697</v>
      </c>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row>
    <row r="30" spans="1:45" ht="15.75">
      <c r="A30" s="331" t="s">
        <v>244</v>
      </c>
      <c r="B30" s="332" t="s">
        <v>72</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row>
    <row r="31" spans="1:45" ht="15.75">
      <c r="A31" s="339" t="s">
        <v>246</v>
      </c>
      <c r="B31" s="340" t="s">
        <v>89</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row>
    <row r="32" spans="1:45" ht="15.75">
      <c r="A32" s="330" t="s">
        <v>247</v>
      </c>
      <c r="B32" s="328" t="s">
        <v>90</v>
      </c>
      <c r="C32" s="53"/>
      <c r="D32" s="53"/>
      <c r="E32" s="53"/>
      <c r="F32" s="53"/>
      <c r="G32" s="53"/>
      <c r="H32" s="53" t="s">
        <v>698</v>
      </c>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row>
    <row r="33" spans="1:45" ht="15.75">
      <c r="A33" s="330" t="s">
        <v>248</v>
      </c>
      <c r="B33" s="328" t="s">
        <v>91</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row>
    <row r="34" spans="1:45" ht="15.75">
      <c r="A34" s="330" t="s">
        <v>249</v>
      </c>
      <c r="B34" s="328" t="s">
        <v>92</v>
      </c>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row>
    <row r="35" spans="1:45" ht="15.75">
      <c r="A35" s="342" t="s">
        <v>250</v>
      </c>
      <c r="B35" s="343" t="s">
        <v>93</v>
      </c>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row>
    <row r="36" spans="1:45" ht="15.75">
      <c r="A36" s="330" t="s">
        <v>252</v>
      </c>
      <c r="B36" s="328" t="s">
        <v>94</v>
      </c>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row>
    <row r="37" spans="1:45" ht="15.75">
      <c r="A37" s="330" t="s">
        <v>253</v>
      </c>
      <c r="B37" s="328" t="s">
        <v>95</v>
      </c>
      <c r="C37" s="53"/>
      <c r="D37" s="53"/>
      <c r="E37" s="53"/>
      <c r="F37" s="53"/>
      <c r="G37" s="53"/>
      <c r="H37" s="53" t="s">
        <v>699</v>
      </c>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row>
    <row r="38" spans="1:45" ht="15.75">
      <c r="A38" s="330" t="s">
        <v>254</v>
      </c>
      <c r="B38" s="328" t="s">
        <v>96</v>
      </c>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row>
    <row r="39" spans="1:45" ht="15.75">
      <c r="A39" s="330" t="s">
        <v>255</v>
      </c>
      <c r="B39" s="328" t="s">
        <v>97</v>
      </c>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row>
    <row r="40" spans="1:45" ht="15.75">
      <c r="A40" s="330" t="s">
        <v>256</v>
      </c>
      <c r="B40" s="328" t="s">
        <v>98</v>
      </c>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row>
    <row r="41" spans="1:45" ht="15.75">
      <c r="A41" s="330" t="s">
        <v>257</v>
      </c>
      <c r="B41" s="328" t="s">
        <v>99</v>
      </c>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row>
    <row r="42" spans="1:45" ht="15.75">
      <c r="A42" s="339" t="s">
        <v>259</v>
      </c>
      <c r="B42" s="340" t="s">
        <v>100</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row>
    <row r="43" spans="1:45" ht="15.75">
      <c r="A43" s="330" t="s">
        <v>260</v>
      </c>
      <c r="B43" s="328" t="s">
        <v>101</v>
      </c>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row>
    <row r="44" spans="1:45" ht="15.75">
      <c r="A44" s="330" t="s">
        <v>261</v>
      </c>
      <c r="B44" s="328" t="s">
        <v>102</v>
      </c>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row>
    <row r="45" spans="1:45" ht="15.75">
      <c r="A45" s="331" t="s">
        <v>262</v>
      </c>
      <c r="B45" s="328" t="s">
        <v>103</v>
      </c>
      <c r="C45" s="53"/>
      <c r="D45" s="53"/>
      <c r="E45" s="53"/>
      <c r="F45" s="53"/>
      <c r="G45" s="53"/>
      <c r="H45" s="53"/>
      <c r="I45" s="53"/>
      <c r="J45" s="53"/>
      <c r="K45" s="53"/>
      <c r="L45" s="53"/>
      <c r="M45" s="53"/>
      <c r="N45" s="53"/>
      <c r="O45" s="53" t="s">
        <v>702</v>
      </c>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row>
    <row r="46" spans="1:45" ht="15.75">
      <c r="A46" s="331" t="s">
        <v>263</v>
      </c>
      <c r="B46" s="328" t="s">
        <v>107</v>
      </c>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row>
    <row r="47" spans="1:45" ht="15.75">
      <c r="A47" s="331" t="s">
        <v>264</v>
      </c>
      <c r="B47" s="328" t="s">
        <v>113</v>
      </c>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row>
    <row r="48" spans="1:45" ht="15.75">
      <c r="A48" s="331" t="s">
        <v>265</v>
      </c>
      <c r="B48" s="328" t="s">
        <v>105</v>
      </c>
      <c r="C48" s="53"/>
      <c r="D48" s="53"/>
      <c r="E48" s="53"/>
      <c r="F48" s="53"/>
      <c r="G48" s="53"/>
      <c r="H48" s="53"/>
      <c r="I48" s="53"/>
      <c r="J48" s="53"/>
      <c r="K48" s="53"/>
      <c r="L48" s="53"/>
      <c r="M48" s="53"/>
      <c r="N48" s="53"/>
      <c r="O48" s="53" t="s">
        <v>703</v>
      </c>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row>
    <row r="49" spans="1:55" ht="15.75">
      <c r="A49" s="331" t="s">
        <v>266</v>
      </c>
      <c r="B49" s="328" t="s">
        <v>106</v>
      </c>
      <c r="C49" s="53"/>
      <c r="D49" s="53"/>
      <c r="E49" s="53"/>
      <c r="F49" s="53"/>
      <c r="G49" s="53"/>
      <c r="H49" s="53"/>
      <c r="I49" s="53"/>
      <c r="J49" s="53"/>
      <c r="K49" s="53"/>
      <c r="L49" s="53"/>
      <c r="M49" s="53"/>
      <c r="N49" s="53"/>
      <c r="O49" s="53" t="s">
        <v>702</v>
      </c>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row>
    <row r="50" spans="1:55" ht="15.75">
      <c r="A50" s="331" t="s">
        <v>267</v>
      </c>
      <c r="B50" s="328" t="s">
        <v>104</v>
      </c>
      <c r="C50" s="53"/>
      <c r="D50" s="53"/>
      <c r="E50" s="53"/>
      <c r="F50" s="53"/>
      <c r="G50" s="53"/>
      <c r="H50" s="53"/>
      <c r="I50" s="53"/>
      <c r="J50" s="53"/>
      <c r="K50" s="53"/>
      <c r="L50" s="53"/>
      <c r="M50" s="53"/>
      <c r="N50" s="53"/>
      <c r="O50" s="53" t="s">
        <v>704</v>
      </c>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row>
    <row r="51" spans="1:55" ht="15.75">
      <c r="A51" s="331" t="s">
        <v>268</v>
      </c>
      <c r="B51" s="328" t="s">
        <v>108</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row>
    <row r="52" spans="1:55" ht="15.75">
      <c r="A52" s="331" t="s">
        <v>269</v>
      </c>
      <c r="B52" s="328" t="s">
        <v>110</v>
      </c>
      <c r="C52" s="53"/>
      <c r="D52" s="53"/>
      <c r="E52" s="53"/>
      <c r="F52" s="53"/>
      <c r="G52" s="53"/>
      <c r="H52" s="53"/>
      <c r="I52" s="53"/>
      <c r="J52" s="53"/>
      <c r="K52" s="53"/>
      <c r="L52" s="53"/>
      <c r="M52" s="53"/>
      <c r="N52" s="53"/>
      <c r="O52" s="53" t="s">
        <v>704</v>
      </c>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row>
    <row r="53" spans="1:55" ht="15.75">
      <c r="A53" s="330" t="s">
        <v>270</v>
      </c>
      <c r="B53" s="328" t="s">
        <v>109</v>
      </c>
      <c r="C53" s="53"/>
      <c r="D53" s="53"/>
      <c r="E53" s="53"/>
      <c r="F53" s="53"/>
      <c r="G53" s="53"/>
      <c r="H53" s="53"/>
      <c r="I53" s="53"/>
      <c r="J53" s="53"/>
      <c r="K53" s="53"/>
      <c r="L53" s="53"/>
      <c r="M53" s="53"/>
      <c r="N53" s="53"/>
      <c r="O53" s="53" t="s">
        <v>705</v>
      </c>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BC53" s="70"/>
    </row>
    <row r="54" spans="1:55" ht="15.75">
      <c r="A54" s="330" t="s">
        <v>271</v>
      </c>
      <c r="B54" s="328" t="s">
        <v>111</v>
      </c>
      <c r="C54" s="53"/>
      <c r="D54" s="53"/>
      <c r="E54" s="53"/>
      <c r="F54" s="53"/>
      <c r="G54" s="53"/>
      <c r="H54" s="53"/>
      <c r="I54" s="53"/>
      <c r="J54" s="53"/>
      <c r="K54" s="53"/>
      <c r="L54" s="53"/>
      <c r="M54" s="53"/>
      <c r="N54" s="53"/>
      <c r="O54" s="53" t="s">
        <v>706</v>
      </c>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BC54" s="70"/>
    </row>
    <row r="55" spans="1:55" ht="15.75">
      <c r="A55" s="342" t="s">
        <v>272</v>
      </c>
      <c r="B55" s="343" t="s">
        <v>112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L53"/>
  <sheetViews>
    <sheetView zoomScale="80" zoomScaleNormal="80" workbookViewId="0">
      <pane xSplit="1" ySplit="2" topLeftCell="B27" activePane="bottomRight" state="frozen"/>
      <selection pane="topRight" activeCell="B1" sqref="B1"/>
      <selection pane="bottomLeft" activeCell="A3" sqref="A3"/>
      <selection pane="bottomRight" activeCell="BL1" sqref="BL1"/>
    </sheetView>
  </sheetViews>
  <sheetFormatPr defaultRowHeight="15"/>
  <cols>
    <col min="2" max="59" width="5.7109375" customWidth="1"/>
    <col min="60" max="60" width="10.85546875" bestFit="1" customWidth="1"/>
    <col min="61" max="61" width="10.140625" bestFit="1" customWidth="1"/>
    <col min="62" max="62" width="12.42578125" bestFit="1" customWidth="1"/>
    <col min="63" max="64" width="8.85546875" bestFit="1" customWidth="1"/>
  </cols>
  <sheetData>
    <row r="1" spans="1:64" ht="175.5" customHeight="1">
      <c r="A1" t="s">
        <v>178</v>
      </c>
      <c r="B1" s="54" t="s">
        <v>315</v>
      </c>
      <c r="C1" s="54" t="s">
        <v>316</v>
      </c>
      <c r="D1" s="54" t="s">
        <v>319</v>
      </c>
      <c r="E1" s="54" t="s">
        <v>320</v>
      </c>
      <c r="F1" s="54" t="s">
        <v>318</v>
      </c>
      <c r="G1" s="54" t="s">
        <v>339</v>
      </c>
      <c r="H1" s="54" t="s">
        <v>322</v>
      </c>
      <c r="I1" s="54" t="s">
        <v>343</v>
      </c>
      <c r="J1" s="54" t="s">
        <v>344</v>
      </c>
      <c r="K1" s="54" t="s">
        <v>359</v>
      </c>
      <c r="L1" s="54" t="s">
        <v>341</v>
      </c>
      <c r="M1" s="54" t="s">
        <v>342</v>
      </c>
      <c r="N1" s="54" t="s">
        <v>346</v>
      </c>
      <c r="O1" s="54" t="s">
        <v>347</v>
      </c>
      <c r="P1" s="54" t="s">
        <v>354</v>
      </c>
      <c r="Q1" s="54" t="s">
        <v>390</v>
      </c>
      <c r="R1" s="54" t="s">
        <v>401</v>
      </c>
      <c r="S1" s="54" t="s">
        <v>402</v>
      </c>
      <c r="T1" s="54" t="s">
        <v>403</v>
      </c>
      <c r="U1" s="54" t="s">
        <v>404</v>
      </c>
      <c r="V1" s="54" t="s">
        <v>405</v>
      </c>
      <c r="W1" s="54" t="s">
        <v>406</v>
      </c>
      <c r="X1" s="54" t="s">
        <v>407</v>
      </c>
      <c r="Y1" s="54" t="s">
        <v>684</v>
      </c>
      <c r="Z1" s="54" t="s">
        <v>409</v>
      </c>
      <c r="AA1" s="54" t="s">
        <v>410</v>
      </c>
      <c r="AB1" s="54" t="s">
        <v>410</v>
      </c>
      <c r="AC1" s="54" t="s">
        <v>411</v>
      </c>
      <c r="AD1" s="54" t="s">
        <v>412</v>
      </c>
      <c r="AE1" s="54" t="s">
        <v>413</v>
      </c>
      <c r="AF1" s="54" t="s">
        <v>414</v>
      </c>
      <c r="AG1" s="54" t="s">
        <v>360</v>
      </c>
      <c r="AH1" s="54" t="s">
        <v>361</v>
      </c>
      <c r="AI1" s="54" t="s">
        <v>348</v>
      </c>
      <c r="AJ1" s="54" t="s">
        <v>685</v>
      </c>
      <c r="AK1" s="54" t="s">
        <v>366</v>
      </c>
      <c r="AL1" s="54" t="s">
        <v>424</v>
      </c>
      <c r="AM1" s="54" t="s">
        <v>425</v>
      </c>
      <c r="AN1" s="54" t="s">
        <v>369</v>
      </c>
      <c r="AO1" s="47" t="s">
        <v>362</v>
      </c>
      <c r="AP1" s="47" t="s">
        <v>363</v>
      </c>
      <c r="AQ1" s="47" t="s">
        <v>427</v>
      </c>
      <c r="AR1" s="54" t="s">
        <v>428</v>
      </c>
      <c r="AS1" s="54" t="s">
        <v>429</v>
      </c>
      <c r="AT1" s="54" t="s">
        <v>374</v>
      </c>
      <c r="AU1" s="54" t="s">
        <v>375</v>
      </c>
      <c r="AV1" s="54" t="s">
        <v>430</v>
      </c>
      <c r="AW1" s="54" t="s">
        <v>431</v>
      </c>
      <c r="AX1" s="54" t="s">
        <v>380</v>
      </c>
      <c r="AY1" s="54" t="s">
        <v>381</v>
      </c>
      <c r="AZ1" s="54" t="s">
        <v>382</v>
      </c>
      <c r="BA1" s="54" t="s">
        <v>383</v>
      </c>
      <c r="BB1" s="54" t="s">
        <v>384</v>
      </c>
      <c r="BC1" s="54" t="s">
        <v>385</v>
      </c>
      <c r="BD1" s="54" t="s">
        <v>432</v>
      </c>
      <c r="BE1" s="54" t="s">
        <v>433</v>
      </c>
      <c r="BF1" s="54" t="s">
        <v>386</v>
      </c>
      <c r="BG1" s="54" t="s">
        <v>389</v>
      </c>
    </row>
    <row r="2" spans="1:64">
      <c r="A2" t="s">
        <v>50</v>
      </c>
      <c r="B2">
        <v>2020</v>
      </c>
      <c r="C2">
        <v>2020</v>
      </c>
      <c r="D2">
        <v>2020</v>
      </c>
      <c r="E2">
        <v>2020</v>
      </c>
      <c r="F2">
        <v>2020</v>
      </c>
      <c r="G2">
        <v>2020</v>
      </c>
      <c r="H2">
        <v>2021</v>
      </c>
      <c r="I2">
        <v>2021</v>
      </c>
      <c r="J2">
        <v>2021</v>
      </c>
      <c r="K2">
        <v>2021</v>
      </c>
      <c r="L2">
        <v>2021</v>
      </c>
      <c r="M2">
        <v>2021</v>
      </c>
      <c r="N2">
        <v>2019</v>
      </c>
      <c r="O2">
        <v>2019</v>
      </c>
      <c r="P2">
        <v>2020</v>
      </c>
      <c r="Q2">
        <v>2021</v>
      </c>
      <c r="R2">
        <v>2021</v>
      </c>
      <c r="S2">
        <v>2020</v>
      </c>
      <c r="T2">
        <v>2020</v>
      </c>
      <c r="U2" s="38">
        <v>2020</v>
      </c>
      <c r="V2" s="38">
        <v>2020</v>
      </c>
      <c r="W2">
        <v>2020</v>
      </c>
      <c r="X2">
        <v>2020</v>
      </c>
      <c r="Y2">
        <v>2021</v>
      </c>
      <c r="Z2">
        <v>2022</v>
      </c>
      <c r="AA2" s="38">
        <v>2019</v>
      </c>
      <c r="AB2" s="38">
        <v>2020</v>
      </c>
      <c r="AC2">
        <v>2020</v>
      </c>
      <c r="AD2" s="38">
        <v>2021</v>
      </c>
      <c r="AE2" s="38">
        <v>2021</v>
      </c>
      <c r="AF2" s="38">
        <v>2021</v>
      </c>
      <c r="AG2">
        <v>2021</v>
      </c>
      <c r="AH2">
        <v>2021</v>
      </c>
      <c r="AI2" s="38">
        <v>2020</v>
      </c>
      <c r="AJ2">
        <v>2020</v>
      </c>
      <c r="AK2">
        <v>2021</v>
      </c>
      <c r="AL2">
        <v>2021</v>
      </c>
      <c r="AM2">
        <v>2021</v>
      </c>
      <c r="AN2">
        <v>2020</v>
      </c>
      <c r="AO2">
        <v>2021</v>
      </c>
      <c r="AP2">
        <v>2021</v>
      </c>
      <c r="AQ2">
        <v>2021</v>
      </c>
      <c r="AR2">
        <v>2021</v>
      </c>
      <c r="AS2">
        <v>2021</v>
      </c>
      <c r="AT2">
        <v>2019</v>
      </c>
      <c r="AU2">
        <v>2021</v>
      </c>
      <c r="AV2">
        <v>2021</v>
      </c>
      <c r="AW2">
        <v>2021</v>
      </c>
      <c r="AX2">
        <v>2020</v>
      </c>
      <c r="AY2">
        <v>2020</v>
      </c>
      <c r="AZ2">
        <v>2020</v>
      </c>
      <c r="BA2">
        <v>2020</v>
      </c>
      <c r="BB2">
        <v>2021</v>
      </c>
      <c r="BC2">
        <v>2021</v>
      </c>
      <c r="BD2">
        <v>2020</v>
      </c>
      <c r="BE2">
        <v>2020</v>
      </c>
      <c r="BF2" s="127">
        <v>2022</v>
      </c>
      <c r="BG2">
        <v>2019</v>
      </c>
      <c r="BH2" t="s">
        <v>56</v>
      </c>
      <c r="BI2" t="s">
        <v>55</v>
      </c>
      <c r="BJ2" t="s">
        <v>57</v>
      </c>
      <c r="BK2" t="s">
        <v>60</v>
      </c>
      <c r="BL2" t="s">
        <v>61</v>
      </c>
    </row>
    <row r="3" spans="1:64" ht="15.75">
      <c r="A3" s="328" t="s">
        <v>73</v>
      </c>
      <c r="B3" s="55">
        <f>IF('Дата индикаторов'!C4="No data","x",$B$2-'Дата индикаторов'!C4)</f>
        <v>0</v>
      </c>
      <c r="C3" s="55">
        <f>IF('Дата индикаторов'!D4="No data","x",$C$2-'Дата индикаторов'!D4)</f>
        <v>0</v>
      </c>
      <c r="D3" s="55">
        <f>IF('Дата индикаторов'!E4="No data","x",$C$2-'Дата индикаторов'!E4)</f>
        <v>0</v>
      </c>
      <c r="E3" s="55">
        <f>IF('Дата индикаторов'!F4="No data","x",$E$2-'Дата индикаторов'!F4)</f>
        <v>0</v>
      </c>
      <c r="F3" s="55">
        <f>IF('Дата индикаторов'!G4="No data","x",$F$2-'Дата индикаторов'!G4)</f>
        <v>0</v>
      </c>
      <c r="G3" s="55">
        <f>IF('Дата индикаторов'!H4="No data","x",$G$2-'Дата индикаторов'!H4)</f>
        <v>0</v>
      </c>
      <c r="H3" s="55">
        <f>IF('Дата индикаторов'!I4="No data","x",$H$2-'Дата индикаторов'!I4)</f>
        <v>0</v>
      </c>
      <c r="I3" s="55">
        <f>IF('Дата индикаторов'!J4="No data","x",$I$2-'Дата индикаторов'!J4)</f>
        <v>0</v>
      </c>
      <c r="J3" s="55">
        <f>IF('Дата индикаторов'!K4="No data","x",$J$2-'Дата индикаторов'!K4)</f>
        <v>0</v>
      </c>
      <c r="K3" s="55">
        <f>IF('Дата индикаторов'!L4="No data","x",$K$2-'Дата индикаторов'!L4)</f>
        <v>0</v>
      </c>
      <c r="L3" s="55">
        <f>IF('Дата индикаторов'!M4="No data","x",$L$2-'Дата индикаторов'!M4)</f>
        <v>0</v>
      </c>
      <c r="M3" s="55">
        <f>IF('Дата индикаторов'!N4="No data","x",$M$2-'Дата индикаторов'!N4)</f>
        <v>0</v>
      </c>
      <c r="N3" s="55">
        <f>IF('Дата индикаторов'!O4="No data","x",$N$2-'Дата индикаторов'!O4)</f>
        <v>0</v>
      </c>
      <c r="O3" s="55">
        <f>IF('Дата индикаторов'!P4="No data","x",$O$2-'Дата индикаторов'!P4)</f>
        <v>4</v>
      </c>
      <c r="P3" s="55">
        <f>IF('Дата индикаторов'!Q4="No data","x",$P$2-'Дата индикаторов'!Q4)</f>
        <v>0</v>
      </c>
      <c r="Q3" s="55">
        <f>IF('Дата индикаторов'!R4="No data","x",$Q$2-'Дата индикаторов'!R4)</f>
        <v>1</v>
      </c>
      <c r="R3" s="55">
        <f>IF('Дата индикаторов'!S4="No data","x",$R$2-'Дата индикаторов'!S4)</f>
        <v>1</v>
      </c>
      <c r="S3" s="55">
        <f>IF('Дата индикаторов'!T4="No data","x",$S$2-'Дата индикаторов'!T4)</f>
        <v>0</v>
      </c>
      <c r="T3" s="55">
        <f>IF('Дата индикаторов'!U4="No data","x",$T$2-'Дата индикаторов'!U4)</f>
        <v>0</v>
      </c>
      <c r="U3" s="55">
        <f>IF('Дата индикаторов'!V4="No data","x",$U$2-'Дата индикаторов'!V4)</f>
        <v>0</v>
      </c>
      <c r="V3" s="55">
        <f>IF('Дата индикаторов'!W4="No data","x",$V$2-'Дата индикаторов'!W4)</f>
        <v>0</v>
      </c>
      <c r="W3" s="55">
        <f>IF('Дата индикаторов'!X4="No data","x",$W$2-'Дата индикаторов'!X4)</f>
        <v>0</v>
      </c>
      <c r="X3" s="55">
        <f>IF('Дата индикаторов'!Y4="No data","x",$X$2-'Дата индикаторов'!Y4)</f>
        <v>0</v>
      </c>
      <c r="Y3" s="55">
        <f>IF('Дата индикаторов'!Z4="No data","x",$Y$2-'Дата индикаторов'!Z4)</f>
        <v>0</v>
      </c>
      <c r="Z3" s="55">
        <f>IF('Дата индикаторов'!AA4="No data","x",$Z$2-'Дата индикаторов'!AA4)</f>
        <v>0</v>
      </c>
      <c r="AA3" s="55">
        <f>IF('Дата индикаторов'!AB4="No data","x",$AA$2-'Дата индикаторов'!AB4)</f>
        <v>0</v>
      </c>
      <c r="AB3" s="55">
        <f>IF('Дата индикаторов'!AC4="No data","x",$AB$2-'Дата индикаторов'!AC4)</f>
        <v>0</v>
      </c>
      <c r="AC3" s="55">
        <f>IF('Дата индикаторов'!AD4="No data","x",$AC$2-'Дата индикаторов'!AD4)</f>
        <v>0</v>
      </c>
      <c r="AD3" s="55">
        <f>IF('Дата индикаторов'!AE4="No data","x",$AD$2-'Дата индикаторов'!AE4)</f>
        <v>0</v>
      </c>
      <c r="AE3" s="55" t="str">
        <f>IF('Дата индикаторов'!AF4="No data","x",$AE$2-'Дата индикаторов'!AF4)</f>
        <v>x</v>
      </c>
      <c r="AF3" s="55">
        <f>IF('Дата индикаторов'!AG4="No data","x",$AF$2-'Дата индикаторов'!AG4)</f>
        <v>0</v>
      </c>
      <c r="AG3" s="55">
        <f>IF('Дата индикаторов'!AH4="No data","x",$AG$2-'Дата индикаторов'!AH4)</f>
        <v>1</v>
      </c>
      <c r="AH3" s="55">
        <f>IF('Дата индикаторов'!AI4="No data","x",$AH$2-'Дата индикаторов'!AI4)</f>
        <v>1</v>
      </c>
      <c r="AI3" s="55">
        <f>IF('Дата индикаторов'!AJ4="No data","x",$AI$2-'Дата индикаторов'!AJ4)</f>
        <v>0</v>
      </c>
      <c r="AJ3" s="55">
        <f>IF('Дата индикаторов'!AK4="No data","x",$AJ$2-'Дата индикаторов'!AK4)</f>
        <v>5</v>
      </c>
      <c r="AK3" s="55">
        <f>IF('Дата индикаторов'!AL4="No data","x",$AK$2-'Дата индикаторов'!AL4)</f>
        <v>0</v>
      </c>
      <c r="AL3" s="55">
        <f>IF('Дата индикаторов'!AM4="No data","x",$AL$2-'Дата индикаторов'!AM4)</f>
        <v>0</v>
      </c>
      <c r="AM3" s="55">
        <f>IF('Дата индикаторов'!AN4="No data","x",$AM$2-'Дата индикаторов'!AN4)</f>
        <v>0</v>
      </c>
      <c r="AN3" s="55">
        <f>IF('Дата индикаторов'!AO4="No data","x",$AN$2-'Дата индикаторов'!AO4)</f>
        <v>0</v>
      </c>
      <c r="AO3" s="55">
        <f>IF('Дата индикаторов'!AP4="No data","x",$AO$2-'Дата индикаторов'!AP4)</f>
        <v>0</v>
      </c>
      <c r="AP3" s="55">
        <f>IF('Дата индикаторов'!AQ4="No data","x",$AP$2-'Дата индикаторов'!AQ4)</f>
        <v>0</v>
      </c>
      <c r="AQ3" s="55">
        <f>IF('Дата индикаторов'!AR4="No data","x",$AQ$2-'Дата индикаторов'!AR4)</f>
        <v>0</v>
      </c>
      <c r="AR3" s="55">
        <f>IF('Дата индикаторов'!AS4="No data","x",$AR$2-'Дата индикаторов'!AS4)</f>
        <v>0</v>
      </c>
      <c r="AS3" s="55">
        <f>IF('Дата индикаторов'!AT4="No data","x",$AS$2-'Дата индикаторов'!AT4)</f>
        <v>1</v>
      </c>
      <c r="AT3" s="55">
        <f>IF('Дата индикаторов'!AU4="No data","x",$AT$2-'Дата индикаторов'!AU4)</f>
        <v>0</v>
      </c>
      <c r="AU3" s="55">
        <f>IF('Дата индикаторов'!AV4="No data","x",$AU$2-'Дата индикаторов'!AV4)</f>
        <v>0</v>
      </c>
      <c r="AV3" s="55">
        <f>IF('Дата индикаторов'!AW4="No data","x",$AV$2-'Дата индикаторов'!AW4)</f>
        <v>0</v>
      </c>
      <c r="AW3" s="55">
        <f>IF('Дата индикаторов'!AX4="No data","x",$AW$2-'Дата индикаторов'!AX4)</f>
        <v>0</v>
      </c>
      <c r="AX3" s="55">
        <f>IF('Дата индикаторов'!AY4="No data","x",$AX$2-'Дата индикаторов'!AY4)</f>
        <v>0</v>
      </c>
      <c r="AY3" s="55">
        <f>IF('Дата индикаторов'!AZ4="No data","x",$AY$2-'Дата индикаторов'!AZ4)</f>
        <v>0</v>
      </c>
      <c r="AZ3" s="55">
        <f>IF('Дата индикаторов'!BA4="No data","x",$AZ$2-'Дата индикаторов'!BA4)</f>
        <v>0</v>
      </c>
      <c r="BA3" s="55">
        <f>IF('Дата индикаторов'!BB4="No data","x",$BA$2-'Дата индикаторов'!BB4)</f>
        <v>0</v>
      </c>
      <c r="BB3" s="55">
        <f>IF('Дата индикаторов'!BC4="No data","x",$BB$2-'Дата индикаторов'!BC4)</f>
        <v>0</v>
      </c>
      <c r="BC3" s="55">
        <f>IF('Дата индикаторов'!BD4="No data","x",$BC$2-'Дата индикаторов'!BD4)</f>
        <v>0</v>
      </c>
      <c r="BD3" s="55">
        <f>IF('Дата индикаторов'!BE4="No data","x",$BD$2-'Дата индикаторов'!BE4)</f>
        <v>0</v>
      </c>
      <c r="BE3" s="55">
        <f>IF('Дата индикаторов'!BF4="No data","x",$BE$2-'Дата индикаторов'!BF4)</f>
        <v>0</v>
      </c>
      <c r="BF3" s="55">
        <f>IF('Дата индикаторов'!BG4="No data","x",$BF$2-'Дата индикаторов'!BG4)</f>
        <v>0</v>
      </c>
      <c r="BG3" s="55">
        <f>IF('Дата индикаторов'!BH4="No data","x",$BG$2-'Дата индикаторов'!BH4)</f>
        <v>0</v>
      </c>
      <c r="BH3">
        <f t="shared" ref="BH3:BH34" si="0">SUM(B3:BG3)</f>
        <v>14</v>
      </c>
      <c r="BI3" s="56">
        <f t="shared" ref="BI3:BI53" si="1">BH3/COUNT(B3:BG3)</f>
        <v>0.24561403508771928</v>
      </c>
      <c r="BJ3">
        <f t="shared" ref="BJ3:BJ34" si="2">COUNTIF(B3:BG3,"&gt;0")</f>
        <v>7</v>
      </c>
      <c r="BK3" s="56">
        <f t="shared" ref="BK3:BK34" si="3">_xlfn.STDEV.P(B3:BG3)</f>
        <v>0.86411300744033337</v>
      </c>
      <c r="BL3" s="58">
        <f t="shared" ref="BL3:BL34" si="4">MEDIAN(B3:BG3)</f>
        <v>0</v>
      </c>
    </row>
    <row r="4" spans="1:64" ht="15.75">
      <c r="A4" s="328" t="s">
        <v>74</v>
      </c>
      <c r="B4" s="55">
        <f>IF('Дата индикаторов'!C5="No data","x",$B$2-'Дата индикаторов'!C5)</f>
        <v>0</v>
      </c>
      <c r="C4" s="55">
        <f>IF('Дата индикаторов'!D5="No data","x",$C$2-'Дата индикаторов'!D5)</f>
        <v>0</v>
      </c>
      <c r="D4" s="55">
        <f>IF('Дата индикаторов'!E5="No data","x",$C$2-'Дата индикаторов'!E5)</f>
        <v>0</v>
      </c>
      <c r="E4" s="55">
        <f>IF('Дата индикаторов'!F5="No data","x",$E$2-'Дата индикаторов'!F5)</f>
        <v>0</v>
      </c>
      <c r="F4" s="55">
        <f>IF('Дата индикаторов'!G5="No data","x",$F$2-'Дата индикаторов'!G5)</f>
        <v>0</v>
      </c>
      <c r="G4" s="55">
        <f>IF('Дата индикаторов'!H5="No data","x",$G$2-'Дата индикаторов'!H5)</f>
        <v>0</v>
      </c>
      <c r="H4" s="55">
        <f>IF('Дата индикаторов'!I5="No data","x",$H$2-'Дата индикаторов'!I5)</f>
        <v>0</v>
      </c>
      <c r="I4" s="55">
        <f>IF('Дата индикаторов'!J5="No data","x",$I$2-'Дата индикаторов'!J5)</f>
        <v>0</v>
      </c>
      <c r="J4" s="55">
        <f>IF('Дата индикаторов'!K5="No data","x",$J$2-'Дата индикаторов'!K5)</f>
        <v>0</v>
      </c>
      <c r="K4" s="55">
        <f>IF('Дата индикаторов'!L5="No data","x",$K$2-'Дата индикаторов'!L5)</f>
        <v>0</v>
      </c>
      <c r="L4" s="55">
        <f>IF('Дата индикаторов'!M5="No data","x",$L$2-'Дата индикаторов'!M5)</f>
        <v>0</v>
      </c>
      <c r="M4" s="55">
        <f>IF('Дата индикаторов'!N5="No data","x",$M$2-'Дата индикаторов'!N5)</f>
        <v>0</v>
      </c>
      <c r="N4" s="55">
        <f>IF('Дата индикаторов'!O5="No data","x",$N$2-'Дата индикаторов'!O5)</f>
        <v>0</v>
      </c>
      <c r="O4" s="55">
        <f>IF('Дата индикаторов'!P5="No data","x",$O$2-'Дата индикаторов'!P5)</f>
        <v>4</v>
      </c>
      <c r="P4" s="55">
        <f>IF('Дата индикаторов'!Q5="No data","x",$P$2-'Дата индикаторов'!Q5)</f>
        <v>0</v>
      </c>
      <c r="Q4" s="55">
        <f>IF('Дата индикаторов'!R5="No data","x",$Q$2-'Дата индикаторов'!R5)</f>
        <v>1</v>
      </c>
      <c r="R4" s="55">
        <f>IF('Дата индикаторов'!S5="No data","x",$R$2-'Дата индикаторов'!S5)</f>
        <v>1</v>
      </c>
      <c r="S4" s="55">
        <f>IF('Дата индикаторов'!T5="No data","x",$S$2-'Дата индикаторов'!T5)</f>
        <v>0</v>
      </c>
      <c r="T4" s="55">
        <f>IF('Дата индикаторов'!U5="No data","x",$T$2-'Дата индикаторов'!U5)</f>
        <v>0</v>
      </c>
      <c r="U4" s="55">
        <f>IF('Дата индикаторов'!V5="No data","x",$U$2-'Дата индикаторов'!V5)</f>
        <v>0</v>
      </c>
      <c r="V4" s="55">
        <f>IF('Дата индикаторов'!W5="No data","x",$V$2-'Дата индикаторов'!W5)</f>
        <v>0</v>
      </c>
      <c r="W4" s="55">
        <f>IF('Дата индикаторов'!X5="No data","x",$W$2-'Дата индикаторов'!X5)</f>
        <v>0</v>
      </c>
      <c r="X4" s="55">
        <f>IF('Дата индикаторов'!Y5="No data","x",$X$2-'Дата индикаторов'!Y5)</f>
        <v>0</v>
      </c>
      <c r="Y4" s="55">
        <f>IF('Дата индикаторов'!Z5="No data","x",$Y$2-'Дата индикаторов'!Z5)</f>
        <v>0</v>
      </c>
      <c r="Z4" s="55">
        <f>IF('Дата индикаторов'!AA5="No data","x",$Z$2-'Дата индикаторов'!AA5)</f>
        <v>0</v>
      </c>
      <c r="AA4" s="55">
        <f>IF('Дата индикаторов'!AB5="No data","x",$AA$2-'Дата индикаторов'!AB5)</f>
        <v>0</v>
      </c>
      <c r="AB4" s="55">
        <f>IF('Дата индикаторов'!AC5="No data","x",$AB$2-'Дата индикаторов'!AC5)</f>
        <v>0</v>
      </c>
      <c r="AC4" s="55">
        <f>IF('Дата индикаторов'!AD5="No data","x",$AC$2-'Дата индикаторов'!AD5)</f>
        <v>0</v>
      </c>
      <c r="AD4" s="55">
        <f>IF('Дата индикаторов'!AE5="No data","x",$AD$2-'Дата индикаторов'!AE5)</f>
        <v>0</v>
      </c>
      <c r="AE4" s="55" t="str">
        <f>IF('Дата индикаторов'!AF5="No data","x",$AE$2-'Дата индикаторов'!AF5)</f>
        <v>x</v>
      </c>
      <c r="AF4" s="55">
        <f>IF('Дата индикаторов'!AG5="No data","x",$AF$2-'Дата индикаторов'!AG5)</f>
        <v>0</v>
      </c>
      <c r="AG4" s="55">
        <f>IF('Дата индикаторов'!AH5="No data","x",$AG$2-'Дата индикаторов'!AH5)</f>
        <v>1</v>
      </c>
      <c r="AH4" s="55">
        <f>IF('Дата индикаторов'!AI5="No data","x",$AH$2-'Дата индикаторов'!AI5)</f>
        <v>1</v>
      </c>
      <c r="AI4" s="55">
        <f>IF('Дата индикаторов'!AJ5="No data","x",$AI$2-'Дата индикаторов'!AJ5)</f>
        <v>0</v>
      </c>
      <c r="AJ4" s="55">
        <f>IF('Дата индикаторов'!AK5="No data","x",$AJ$2-'Дата индикаторов'!AK5)</f>
        <v>5</v>
      </c>
      <c r="AK4" s="55">
        <f>IF('Дата индикаторов'!AL5="No data","x",$AK$2-'Дата индикаторов'!AL5)</f>
        <v>0</v>
      </c>
      <c r="AL4" s="55">
        <f>IF('Дата индикаторов'!AM5="No data","x",$AL$2-'Дата индикаторов'!AM5)</f>
        <v>0</v>
      </c>
      <c r="AM4" s="55">
        <f>IF('Дата индикаторов'!AN5="No data","x",$AM$2-'Дата индикаторов'!AN5)</f>
        <v>0</v>
      </c>
      <c r="AN4" s="55">
        <f>IF('Дата индикаторов'!AO5="No data","x",$AN$2-'Дата индикаторов'!AO5)</f>
        <v>0</v>
      </c>
      <c r="AO4" s="55">
        <f>IF('Дата индикаторов'!AP5="No data","x",$AO$2-'Дата индикаторов'!AP5)</f>
        <v>0</v>
      </c>
      <c r="AP4" s="55">
        <f>IF('Дата индикаторов'!AQ5="No data","x",$AP$2-'Дата индикаторов'!AQ5)</f>
        <v>0</v>
      </c>
      <c r="AQ4" s="55">
        <f>IF('Дата индикаторов'!AR5="No data","x",$AQ$2-'Дата индикаторов'!AR5)</f>
        <v>0</v>
      </c>
      <c r="AR4" s="55">
        <f>IF('Дата индикаторов'!AS5="No data","x",$AR$2-'Дата индикаторов'!AS5)</f>
        <v>0</v>
      </c>
      <c r="AS4" s="55">
        <f>IF('Дата индикаторов'!AT5="No data","x",$AS$2-'Дата индикаторов'!AT5)</f>
        <v>1</v>
      </c>
      <c r="AT4" s="55">
        <f>IF('Дата индикаторов'!AU5="No data","x",$AT$2-'Дата индикаторов'!AU5)</f>
        <v>0</v>
      </c>
      <c r="AU4" s="55">
        <f>IF('Дата индикаторов'!AV5="No data","x",$AU$2-'Дата индикаторов'!AV5)</f>
        <v>0</v>
      </c>
      <c r="AV4" s="55">
        <f>IF('Дата индикаторов'!AW5="No data","x",$AV$2-'Дата индикаторов'!AW5)</f>
        <v>0</v>
      </c>
      <c r="AW4" s="55">
        <f>IF('Дата индикаторов'!AX5="No data","x",$AW$2-'Дата индикаторов'!AX5)</f>
        <v>0</v>
      </c>
      <c r="AX4" s="55">
        <f>IF('Дата индикаторов'!AY5="No data","x",$AX$2-'Дата индикаторов'!AY5)</f>
        <v>0</v>
      </c>
      <c r="AY4" s="55">
        <f>IF('Дата индикаторов'!AZ5="No data","x",$AY$2-'Дата индикаторов'!AZ5)</f>
        <v>0</v>
      </c>
      <c r="AZ4" s="55">
        <f>IF('Дата индикаторов'!BA5="No data","x",$AZ$2-'Дата индикаторов'!BA5)</f>
        <v>0</v>
      </c>
      <c r="BA4" s="55">
        <f>IF('Дата индикаторов'!BB5="No data","x",$BA$2-'Дата индикаторов'!BB5)</f>
        <v>0</v>
      </c>
      <c r="BB4" s="55">
        <f>IF('Дата индикаторов'!BC5="No data","x",$BB$2-'Дата индикаторов'!BC5)</f>
        <v>0</v>
      </c>
      <c r="BC4" s="55">
        <f>IF('Дата индикаторов'!BD5="No data","x",$BC$2-'Дата индикаторов'!BD5)</f>
        <v>0</v>
      </c>
      <c r="BD4" s="55">
        <f>IF('Дата индикаторов'!BE5="No data","x",$BD$2-'Дата индикаторов'!BE5)</f>
        <v>0</v>
      </c>
      <c r="BE4" s="55">
        <f>IF('Дата индикаторов'!BF5="No data","x",$BE$2-'Дата индикаторов'!BF5)</f>
        <v>0</v>
      </c>
      <c r="BF4" s="55">
        <f>IF('Дата индикаторов'!BG5="No data","x",$BF$2-'Дата индикаторов'!BG5)</f>
        <v>0</v>
      </c>
      <c r="BG4" s="55">
        <f>IF('Дата индикаторов'!BH5="No data","x",$BG$2-'Дата индикаторов'!BH5)</f>
        <v>0</v>
      </c>
      <c r="BH4">
        <f t="shared" si="0"/>
        <v>14</v>
      </c>
      <c r="BI4" s="56">
        <f t="shared" si="1"/>
        <v>0.24561403508771928</v>
      </c>
      <c r="BJ4">
        <f t="shared" si="2"/>
        <v>7</v>
      </c>
      <c r="BK4" s="56">
        <f t="shared" si="3"/>
        <v>0.86411300744033337</v>
      </c>
      <c r="BL4" s="58">
        <f t="shared" si="4"/>
        <v>0</v>
      </c>
    </row>
    <row r="5" spans="1:64" ht="15.75">
      <c r="A5" s="328" t="s">
        <v>75</v>
      </c>
      <c r="B5" s="55">
        <f>IF('Дата индикаторов'!C6="No data","x",$B$2-'Дата индикаторов'!C6)</f>
        <v>0</v>
      </c>
      <c r="C5" s="55">
        <f>IF('Дата индикаторов'!D6="No data","x",$C$2-'Дата индикаторов'!D6)</f>
        <v>0</v>
      </c>
      <c r="D5" s="55">
        <f>IF('Дата индикаторов'!E6="No data","x",$C$2-'Дата индикаторов'!E6)</f>
        <v>0</v>
      </c>
      <c r="E5" s="55">
        <f>IF('Дата индикаторов'!F6="No data","x",$E$2-'Дата индикаторов'!F6)</f>
        <v>0</v>
      </c>
      <c r="F5" s="55">
        <f>IF('Дата индикаторов'!G6="No data","x",$F$2-'Дата индикаторов'!G6)</f>
        <v>0</v>
      </c>
      <c r="G5" s="55">
        <f>IF('Дата индикаторов'!H6="No data","x",$G$2-'Дата индикаторов'!H6)</f>
        <v>0</v>
      </c>
      <c r="H5" s="55">
        <f>IF('Дата индикаторов'!I6="No data","x",$H$2-'Дата индикаторов'!I6)</f>
        <v>0</v>
      </c>
      <c r="I5" s="55">
        <f>IF('Дата индикаторов'!J6="No data","x",$I$2-'Дата индикаторов'!J6)</f>
        <v>0</v>
      </c>
      <c r="J5" s="55">
        <f>IF('Дата индикаторов'!K6="No data","x",$J$2-'Дата индикаторов'!K6)</f>
        <v>0</v>
      </c>
      <c r="K5" s="55">
        <f>IF('Дата индикаторов'!L6="No data","x",$K$2-'Дата индикаторов'!L6)</f>
        <v>0</v>
      </c>
      <c r="L5" s="55">
        <f>IF('Дата индикаторов'!M6="No data","x",$L$2-'Дата индикаторов'!M6)</f>
        <v>0</v>
      </c>
      <c r="M5" s="55">
        <f>IF('Дата индикаторов'!N6="No data","x",$M$2-'Дата индикаторов'!N6)</f>
        <v>0</v>
      </c>
      <c r="N5" s="55">
        <f>IF('Дата индикаторов'!O6="No data","x",$N$2-'Дата индикаторов'!O6)</f>
        <v>0</v>
      </c>
      <c r="O5" s="55">
        <f>IF('Дата индикаторов'!P6="No data","x",$O$2-'Дата индикаторов'!P6)</f>
        <v>4</v>
      </c>
      <c r="P5" s="55">
        <f>IF('Дата индикаторов'!Q6="No data","x",$P$2-'Дата индикаторов'!Q6)</f>
        <v>0</v>
      </c>
      <c r="Q5" s="55">
        <f>IF('Дата индикаторов'!R6="No data","x",$Q$2-'Дата индикаторов'!R6)</f>
        <v>1</v>
      </c>
      <c r="R5" s="55">
        <f>IF('Дата индикаторов'!S6="No data","x",$R$2-'Дата индикаторов'!S6)</f>
        <v>1</v>
      </c>
      <c r="S5" s="55">
        <f>IF('Дата индикаторов'!T6="No data","x",$S$2-'Дата индикаторов'!T6)</f>
        <v>0</v>
      </c>
      <c r="T5" s="55">
        <f>IF('Дата индикаторов'!U6="No data","x",$T$2-'Дата индикаторов'!U6)</f>
        <v>0</v>
      </c>
      <c r="U5" s="55">
        <f>IF('Дата индикаторов'!V6="No data","x",$U$2-'Дата индикаторов'!V6)</f>
        <v>0</v>
      </c>
      <c r="V5" s="55">
        <f>IF('Дата индикаторов'!W6="No data","x",$V$2-'Дата индикаторов'!W6)</f>
        <v>0</v>
      </c>
      <c r="W5" s="55">
        <f>IF('Дата индикаторов'!X6="No data","x",$W$2-'Дата индикаторов'!X6)</f>
        <v>0</v>
      </c>
      <c r="X5" s="55">
        <f>IF('Дата индикаторов'!Y6="No data","x",$X$2-'Дата индикаторов'!Y6)</f>
        <v>0</v>
      </c>
      <c r="Y5" s="55">
        <f>IF('Дата индикаторов'!Z6="No data","x",$Y$2-'Дата индикаторов'!Z6)</f>
        <v>0</v>
      </c>
      <c r="Z5" s="55">
        <f>IF('Дата индикаторов'!AA6="No data","x",$Z$2-'Дата индикаторов'!AA6)</f>
        <v>0</v>
      </c>
      <c r="AA5" s="55">
        <f>IF('Дата индикаторов'!AB6="No data","x",$AA$2-'Дата индикаторов'!AB6)</f>
        <v>0</v>
      </c>
      <c r="AB5" s="55">
        <f>IF('Дата индикаторов'!AC6="No data","x",$AB$2-'Дата индикаторов'!AC6)</f>
        <v>0</v>
      </c>
      <c r="AC5" s="55">
        <f>IF('Дата индикаторов'!AD6="No data","x",$AC$2-'Дата индикаторов'!AD6)</f>
        <v>0</v>
      </c>
      <c r="AD5" s="55">
        <f>IF('Дата индикаторов'!AE6="No data","x",$AD$2-'Дата индикаторов'!AE6)</f>
        <v>0</v>
      </c>
      <c r="AE5" s="55" t="str">
        <f>IF('Дата индикаторов'!AF6="No data","x",$AE$2-'Дата индикаторов'!AF6)</f>
        <v>x</v>
      </c>
      <c r="AF5" s="55">
        <f>IF('Дата индикаторов'!AG6="No data","x",$AF$2-'Дата индикаторов'!AG6)</f>
        <v>0</v>
      </c>
      <c r="AG5" s="55">
        <f>IF('Дата индикаторов'!AH6="No data","x",$AG$2-'Дата индикаторов'!AH6)</f>
        <v>1</v>
      </c>
      <c r="AH5" s="55">
        <f>IF('Дата индикаторов'!AI6="No data","x",$AH$2-'Дата индикаторов'!AI6)</f>
        <v>1</v>
      </c>
      <c r="AI5" s="55">
        <f>IF('Дата индикаторов'!AJ6="No data","x",$AI$2-'Дата индикаторов'!AJ6)</f>
        <v>0</v>
      </c>
      <c r="AJ5" s="55">
        <f>IF('Дата индикаторов'!AK6="No data","x",$AJ$2-'Дата индикаторов'!AK6)</f>
        <v>5</v>
      </c>
      <c r="AK5" s="55">
        <f>IF('Дата индикаторов'!AL6="No data","x",$AK$2-'Дата индикаторов'!AL6)</f>
        <v>0</v>
      </c>
      <c r="AL5" s="55">
        <f>IF('Дата индикаторов'!AM6="No data","x",$AL$2-'Дата индикаторов'!AM6)</f>
        <v>0</v>
      </c>
      <c r="AM5" s="55">
        <f>IF('Дата индикаторов'!AN6="No data","x",$AM$2-'Дата индикаторов'!AN6)</f>
        <v>0</v>
      </c>
      <c r="AN5" s="55">
        <f>IF('Дата индикаторов'!AO6="No data","x",$AN$2-'Дата индикаторов'!AO6)</f>
        <v>0</v>
      </c>
      <c r="AO5" s="55">
        <f>IF('Дата индикаторов'!AP6="No data","x",$AO$2-'Дата индикаторов'!AP6)</f>
        <v>0</v>
      </c>
      <c r="AP5" s="55">
        <f>IF('Дата индикаторов'!AQ6="No data","x",$AP$2-'Дата индикаторов'!AQ6)</f>
        <v>0</v>
      </c>
      <c r="AQ5" s="55">
        <f>IF('Дата индикаторов'!AR6="No data","x",$AQ$2-'Дата индикаторов'!AR6)</f>
        <v>0</v>
      </c>
      <c r="AR5" s="55">
        <f>IF('Дата индикаторов'!AS6="No data","x",$AR$2-'Дата индикаторов'!AS6)</f>
        <v>0</v>
      </c>
      <c r="AS5" s="55">
        <f>IF('Дата индикаторов'!AT6="No data","x",$AS$2-'Дата индикаторов'!AT6)</f>
        <v>1</v>
      </c>
      <c r="AT5" s="55">
        <f>IF('Дата индикаторов'!AU6="No data","x",$AT$2-'Дата индикаторов'!AU6)</f>
        <v>0</v>
      </c>
      <c r="AU5" s="55">
        <f>IF('Дата индикаторов'!AV6="No data","x",$AU$2-'Дата индикаторов'!AV6)</f>
        <v>0</v>
      </c>
      <c r="AV5" s="55">
        <f>IF('Дата индикаторов'!AW6="No data","x",$AV$2-'Дата индикаторов'!AW6)</f>
        <v>0</v>
      </c>
      <c r="AW5" s="55">
        <f>IF('Дата индикаторов'!AX6="No data","x",$AW$2-'Дата индикаторов'!AX6)</f>
        <v>0</v>
      </c>
      <c r="AX5" s="55">
        <f>IF('Дата индикаторов'!AY6="No data","x",$AX$2-'Дата индикаторов'!AY6)</f>
        <v>0</v>
      </c>
      <c r="AY5" s="55">
        <f>IF('Дата индикаторов'!AZ6="No data","x",$AY$2-'Дата индикаторов'!AZ6)</f>
        <v>0</v>
      </c>
      <c r="AZ5" s="55">
        <f>IF('Дата индикаторов'!BA6="No data","x",$AZ$2-'Дата индикаторов'!BA6)</f>
        <v>0</v>
      </c>
      <c r="BA5" s="55">
        <f>IF('Дата индикаторов'!BB6="No data","x",$BA$2-'Дата индикаторов'!BB6)</f>
        <v>0</v>
      </c>
      <c r="BB5" s="55">
        <f>IF('Дата индикаторов'!BC6="No data","x",$BB$2-'Дата индикаторов'!BC6)</f>
        <v>0</v>
      </c>
      <c r="BC5" s="55">
        <f>IF('Дата индикаторов'!BD6="No data","x",$BC$2-'Дата индикаторов'!BD6)</f>
        <v>0</v>
      </c>
      <c r="BD5" s="55">
        <f>IF('Дата индикаторов'!BE6="No data","x",$BD$2-'Дата индикаторов'!BE6)</f>
        <v>0</v>
      </c>
      <c r="BE5" s="55">
        <f>IF('Дата индикаторов'!BF6="No data","x",$BE$2-'Дата индикаторов'!BF6)</f>
        <v>0</v>
      </c>
      <c r="BF5" s="55">
        <f>IF('Дата индикаторов'!BG6="No data","x",$BF$2-'Дата индикаторов'!BG6)</f>
        <v>0</v>
      </c>
      <c r="BG5" s="55">
        <f>IF('Дата индикаторов'!BH6="No data","x",$BG$2-'Дата индикаторов'!BH6)</f>
        <v>0</v>
      </c>
      <c r="BH5">
        <f t="shared" si="0"/>
        <v>14</v>
      </c>
      <c r="BI5" s="56">
        <f t="shared" si="1"/>
        <v>0.24561403508771928</v>
      </c>
      <c r="BJ5">
        <f t="shared" si="2"/>
        <v>7</v>
      </c>
      <c r="BK5" s="56">
        <f t="shared" si="3"/>
        <v>0.86411300744033337</v>
      </c>
      <c r="BL5" s="58">
        <f t="shared" si="4"/>
        <v>0</v>
      </c>
    </row>
    <row r="6" spans="1:64" ht="15.75">
      <c r="A6" s="332" t="s">
        <v>76</v>
      </c>
      <c r="B6" s="55">
        <f>IF('Дата индикаторов'!C7="No data","x",$B$2-'Дата индикаторов'!C7)</f>
        <v>0</v>
      </c>
      <c r="C6" s="55">
        <f>IF('Дата индикаторов'!D7="No data","x",$C$2-'Дата индикаторов'!D7)</f>
        <v>0</v>
      </c>
      <c r="D6" s="55">
        <f>IF('Дата индикаторов'!E7="No data","x",$C$2-'Дата индикаторов'!E7)</f>
        <v>0</v>
      </c>
      <c r="E6" s="55">
        <f>IF('Дата индикаторов'!F7="No data","x",$E$2-'Дата индикаторов'!F7)</f>
        <v>0</v>
      </c>
      <c r="F6" s="55">
        <f>IF('Дата индикаторов'!G7="No data","x",$F$2-'Дата индикаторов'!G7)</f>
        <v>0</v>
      </c>
      <c r="G6" s="55">
        <f>IF('Дата индикаторов'!H7="No data","x",$G$2-'Дата индикаторов'!H7)</f>
        <v>0</v>
      </c>
      <c r="H6" s="55">
        <f>IF('Дата индикаторов'!I7="No data","x",$H$2-'Дата индикаторов'!I7)</f>
        <v>0</v>
      </c>
      <c r="I6" s="55">
        <f>IF('Дата индикаторов'!J7="No data","x",$I$2-'Дата индикаторов'!J7)</f>
        <v>0</v>
      </c>
      <c r="J6" s="55">
        <f>IF('Дата индикаторов'!K7="No data","x",$J$2-'Дата индикаторов'!K7)</f>
        <v>0</v>
      </c>
      <c r="K6" s="55">
        <f>IF('Дата индикаторов'!L7="No data","x",$K$2-'Дата индикаторов'!L7)</f>
        <v>0</v>
      </c>
      <c r="L6" s="55">
        <f>IF('Дата индикаторов'!M7="No data","x",$L$2-'Дата индикаторов'!M7)</f>
        <v>0</v>
      </c>
      <c r="M6" s="55">
        <f>IF('Дата индикаторов'!N7="No data","x",$M$2-'Дата индикаторов'!N7)</f>
        <v>0</v>
      </c>
      <c r="N6" s="55">
        <f>IF('Дата индикаторов'!O7="No data","x",$N$2-'Дата индикаторов'!O7)</f>
        <v>0</v>
      </c>
      <c r="O6" s="55">
        <f>IF('Дата индикаторов'!P7="No data","x",$O$2-'Дата индикаторов'!P7)</f>
        <v>4</v>
      </c>
      <c r="P6" s="55">
        <f>IF('Дата индикаторов'!Q7="No data","x",$P$2-'Дата индикаторов'!Q7)</f>
        <v>0</v>
      </c>
      <c r="Q6" s="55">
        <f>IF('Дата индикаторов'!R7="No data","x",$Q$2-'Дата индикаторов'!R7)</f>
        <v>1</v>
      </c>
      <c r="R6" s="55">
        <f>IF('Дата индикаторов'!S7="No data","x",$R$2-'Дата индикаторов'!S7)</f>
        <v>1</v>
      </c>
      <c r="S6" s="55">
        <f>IF('Дата индикаторов'!T7="No data","x",$S$2-'Дата индикаторов'!T7)</f>
        <v>0</v>
      </c>
      <c r="T6" s="55">
        <f>IF('Дата индикаторов'!U7="No data","x",$T$2-'Дата индикаторов'!U7)</f>
        <v>0</v>
      </c>
      <c r="U6" s="55">
        <f>IF('Дата индикаторов'!V7="No data","x",$U$2-'Дата индикаторов'!V7)</f>
        <v>0</v>
      </c>
      <c r="V6" s="55">
        <f>IF('Дата индикаторов'!W7="No data","x",$V$2-'Дата индикаторов'!W7)</f>
        <v>0</v>
      </c>
      <c r="W6" s="55">
        <f>IF('Дата индикаторов'!X7="No data","x",$W$2-'Дата индикаторов'!X7)</f>
        <v>0</v>
      </c>
      <c r="X6" s="55">
        <f>IF('Дата индикаторов'!Y7="No data","x",$X$2-'Дата индикаторов'!Y7)</f>
        <v>0</v>
      </c>
      <c r="Y6" s="55">
        <f>IF('Дата индикаторов'!Z7="No data","x",$Y$2-'Дата индикаторов'!Z7)</f>
        <v>0</v>
      </c>
      <c r="Z6" s="55">
        <f>IF('Дата индикаторов'!AA7="No data","x",$Z$2-'Дата индикаторов'!AA7)</f>
        <v>0</v>
      </c>
      <c r="AA6" s="55">
        <f>IF('Дата индикаторов'!AB7="No data","x",$AA$2-'Дата индикаторов'!AB7)</f>
        <v>0</v>
      </c>
      <c r="AB6" s="55">
        <f>IF('Дата индикаторов'!AC7="No data","x",$AB$2-'Дата индикаторов'!AC7)</f>
        <v>0</v>
      </c>
      <c r="AC6" s="55">
        <f>IF('Дата индикаторов'!AD7="No data","x",$AC$2-'Дата индикаторов'!AD7)</f>
        <v>0</v>
      </c>
      <c r="AD6" s="55">
        <f>IF('Дата индикаторов'!AE7="No data","x",$AD$2-'Дата индикаторов'!AE7)</f>
        <v>0</v>
      </c>
      <c r="AE6" s="55" t="str">
        <f>IF('Дата индикаторов'!AF7="No data","x",$AE$2-'Дата индикаторов'!AF7)</f>
        <v>x</v>
      </c>
      <c r="AF6" s="55">
        <f>IF('Дата индикаторов'!AG7="No data","x",$AF$2-'Дата индикаторов'!AG7)</f>
        <v>0</v>
      </c>
      <c r="AG6" s="55">
        <f>IF('Дата индикаторов'!AH7="No data","x",$AG$2-'Дата индикаторов'!AH7)</f>
        <v>1</v>
      </c>
      <c r="AH6" s="55">
        <f>IF('Дата индикаторов'!AI7="No data","x",$AH$2-'Дата индикаторов'!AI7)</f>
        <v>1</v>
      </c>
      <c r="AI6" s="55">
        <f>IF('Дата индикаторов'!AJ7="No data","x",$AI$2-'Дата индикаторов'!AJ7)</f>
        <v>0</v>
      </c>
      <c r="AJ6" s="55">
        <f>IF('Дата индикаторов'!AK7="No data","x",$AJ$2-'Дата индикаторов'!AK7)</f>
        <v>5</v>
      </c>
      <c r="AK6" s="55">
        <f>IF('Дата индикаторов'!AL7="No data","x",$AK$2-'Дата индикаторов'!AL7)</f>
        <v>0</v>
      </c>
      <c r="AL6" s="55">
        <f>IF('Дата индикаторов'!AM7="No data","x",$AL$2-'Дата индикаторов'!AM7)</f>
        <v>0</v>
      </c>
      <c r="AM6" s="55">
        <f>IF('Дата индикаторов'!AN7="No data","x",$AM$2-'Дата индикаторов'!AN7)</f>
        <v>0</v>
      </c>
      <c r="AN6" s="55">
        <f>IF('Дата индикаторов'!AO7="No data","x",$AN$2-'Дата индикаторов'!AO7)</f>
        <v>0</v>
      </c>
      <c r="AO6" s="55">
        <f>IF('Дата индикаторов'!AP7="No data","x",$AO$2-'Дата индикаторов'!AP7)</f>
        <v>0</v>
      </c>
      <c r="AP6" s="55">
        <f>IF('Дата индикаторов'!AQ7="No data","x",$AP$2-'Дата индикаторов'!AQ7)</f>
        <v>0</v>
      </c>
      <c r="AQ6" s="55">
        <f>IF('Дата индикаторов'!AR7="No data","x",$AQ$2-'Дата индикаторов'!AR7)</f>
        <v>0</v>
      </c>
      <c r="AR6" s="55">
        <f>IF('Дата индикаторов'!AS7="No data","x",$AR$2-'Дата индикаторов'!AS7)</f>
        <v>0</v>
      </c>
      <c r="AS6" s="55">
        <f>IF('Дата индикаторов'!AT7="No data","x",$AS$2-'Дата индикаторов'!AT7)</f>
        <v>1</v>
      </c>
      <c r="AT6" s="55">
        <f>IF('Дата индикаторов'!AU7="No data","x",$AT$2-'Дата индикаторов'!AU7)</f>
        <v>0</v>
      </c>
      <c r="AU6" s="55">
        <f>IF('Дата индикаторов'!AV7="No data","x",$AU$2-'Дата индикаторов'!AV7)</f>
        <v>0</v>
      </c>
      <c r="AV6" s="55">
        <f>IF('Дата индикаторов'!AW7="No data","x",$AV$2-'Дата индикаторов'!AW7)</f>
        <v>0</v>
      </c>
      <c r="AW6" s="55">
        <f>IF('Дата индикаторов'!AX7="No data","x",$AW$2-'Дата индикаторов'!AX7)</f>
        <v>0</v>
      </c>
      <c r="AX6" s="55">
        <f>IF('Дата индикаторов'!AY7="No data","x",$AX$2-'Дата индикаторов'!AY7)</f>
        <v>0</v>
      </c>
      <c r="AY6" s="55">
        <f>IF('Дата индикаторов'!AZ7="No data","x",$AY$2-'Дата индикаторов'!AZ7)</f>
        <v>0</v>
      </c>
      <c r="AZ6" s="55">
        <f>IF('Дата индикаторов'!BA7="No data","x",$AZ$2-'Дата индикаторов'!BA7)</f>
        <v>0</v>
      </c>
      <c r="BA6" s="55">
        <f>IF('Дата индикаторов'!BB7="No data","x",$BA$2-'Дата индикаторов'!BB7)</f>
        <v>0</v>
      </c>
      <c r="BB6" s="55">
        <f>IF('Дата индикаторов'!BC7="No data","x",$BB$2-'Дата индикаторов'!BC7)</f>
        <v>0</v>
      </c>
      <c r="BC6" s="55">
        <f>IF('Дата индикаторов'!BD7="No data","x",$BC$2-'Дата индикаторов'!BD7)</f>
        <v>0</v>
      </c>
      <c r="BD6" s="55">
        <f>IF('Дата индикаторов'!BE7="No data","x",$BD$2-'Дата индикаторов'!BE7)</f>
        <v>0</v>
      </c>
      <c r="BE6" s="55">
        <f>IF('Дата индикаторов'!BF7="No data","x",$BE$2-'Дата индикаторов'!BF7)</f>
        <v>0</v>
      </c>
      <c r="BF6" s="55">
        <f>IF('Дата индикаторов'!BG7="No data","x",$BF$2-'Дата индикаторов'!BG7)</f>
        <v>0</v>
      </c>
      <c r="BG6" s="55">
        <f>IF('Дата индикаторов'!BH7="No data","x",$BG$2-'Дата индикаторов'!BH7)</f>
        <v>0</v>
      </c>
      <c r="BH6">
        <f t="shared" si="0"/>
        <v>14</v>
      </c>
      <c r="BI6" s="56">
        <f t="shared" si="1"/>
        <v>0.24561403508771928</v>
      </c>
      <c r="BJ6">
        <f t="shared" si="2"/>
        <v>7</v>
      </c>
      <c r="BK6" s="56">
        <f t="shared" si="3"/>
        <v>0.86411300744033337</v>
      </c>
      <c r="BL6" s="58">
        <f t="shared" si="4"/>
        <v>0</v>
      </c>
    </row>
    <row r="7" spans="1:64" ht="15.75">
      <c r="A7" s="332" t="s">
        <v>77</v>
      </c>
      <c r="B7" s="55">
        <f>IF('Дата индикаторов'!C8="No data","x",$B$2-'Дата индикаторов'!C8)</f>
        <v>0</v>
      </c>
      <c r="C7" s="55">
        <f>IF('Дата индикаторов'!D8="No data","x",$C$2-'Дата индикаторов'!D8)</f>
        <v>0</v>
      </c>
      <c r="D7" s="55">
        <f>IF('Дата индикаторов'!E8="No data","x",$C$2-'Дата индикаторов'!E8)</f>
        <v>0</v>
      </c>
      <c r="E7" s="55">
        <f>IF('Дата индикаторов'!F8="No data","x",$E$2-'Дата индикаторов'!F8)</f>
        <v>0</v>
      </c>
      <c r="F7" s="55">
        <f>IF('Дата индикаторов'!G8="No data","x",$F$2-'Дата индикаторов'!G8)</f>
        <v>0</v>
      </c>
      <c r="G7" s="55">
        <f>IF('Дата индикаторов'!H8="No data","x",$G$2-'Дата индикаторов'!H8)</f>
        <v>0</v>
      </c>
      <c r="H7" s="55">
        <f>IF('Дата индикаторов'!I8="No data","x",$H$2-'Дата индикаторов'!I8)</f>
        <v>0</v>
      </c>
      <c r="I7" s="55">
        <f>IF('Дата индикаторов'!J8="No data","x",$I$2-'Дата индикаторов'!J8)</f>
        <v>0</v>
      </c>
      <c r="J7" s="55">
        <f>IF('Дата индикаторов'!K8="No data","x",$J$2-'Дата индикаторов'!K8)</f>
        <v>0</v>
      </c>
      <c r="K7" s="55">
        <f>IF('Дата индикаторов'!L8="No data","x",$K$2-'Дата индикаторов'!L8)</f>
        <v>0</v>
      </c>
      <c r="L7" s="55">
        <f>IF('Дата индикаторов'!M8="No data","x",$L$2-'Дата индикаторов'!M8)</f>
        <v>0</v>
      </c>
      <c r="M7" s="55">
        <f>IF('Дата индикаторов'!N8="No data","x",$M$2-'Дата индикаторов'!N8)</f>
        <v>0</v>
      </c>
      <c r="N7" s="55">
        <f>IF('Дата индикаторов'!O8="No data","x",$N$2-'Дата индикаторов'!O8)</f>
        <v>0</v>
      </c>
      <c r="O7" s="55">
        <f>IF('Дата индикаторов'!P8="No data","x",$O$2-'Дата индикаторов'!P8)</f>
        <v>4</v>
      </c>
      <c r="P7" s="55">
        <f>IF('Дата индикаторов'!Q8="No data","x",$P$2-'Дата индикаторов'!Q8)</f>
        <v>0</v>
      </c>
      <c r="Q7" s="55">
        <f>IF('Дата индикаторов'!R8="No data","x",$Q$2-'Дата индикаторов'!R8)</f>
        <v>1</v>
      </c>
      <c r="R7" s="55">
        <f>IF('Дата индикаторов'!S8="No data","x",$R$2-'Дата индикаторов'!S8)</f>
        <v>1</v>
      </c>
      <c r="S7" s="55">
        <f>IF('Дата индикаторов'!T8="No data","x",$S$2-'Дата индикаторов'!T8)</f>
        <v>0</v>
      </c>
      <c r="T7" s="55">
        <f>IF('Дата индикаторов'!U8="No data","x",$T$2-'Дата индикаторов'!U8)</f>
        <v>0</v>
      </c>
      <c r="U7" s="55">
        <f>IF('Дата индикаторов'!V8="No data","x",$U$2-'Дата индикаторов'!V8)</f>
        <v>0</v>
      </c>
      <c r="V7" s="55">
        <f>IF('Дата индикаторов'!W8="No data","x",$V$2-'Дата индикаторов'!W8)</f>
        <v>0</v>
      </c>
      <c r="W7" s="55">
        <f>IF('Дата индикаторов'!X8="No data","x",$W$2-'Дата индикаторов'!X8)</f>
        <v>0</v>
      </c>
      <c r="X7" s="55">
        <f>IF('Дата индикаторов'!Y8="No data","x",$X$2-'Дата индикаторов'!Y8)</f>
        <v>0</v>
      </c>
      <c r="Y7" s="55">
        <f>IF('Дата индикаторов'!Z8="No data","x",$Y$2-'Дата индикаторов'!Z8)</f>
        <v>0</v>
      </c>
      <c r="Z7" s="55">
        <f>IF('Дата индикаторов'!AA8="No data","x",$Z$2-'Дата индикаторов'!AA8)</f>
        <v>0</v>
      </c>
      <c r="AA7" s="55">
        <f>IF('Дата индикаторов'!AB8="No data","x",$AA$2-'Дата индикаторов'!AB8)</f>
        <v>0</v>
      </c>
      <c r="AB7" s="55">
        <f>IF('Дата индикаторов'!AC8="No data","x",$AB$2-'Дата индикаторов'!AC8)</f>
        <v>0</v>
      </c>
      <c r="AC7" s="55">
        <f>IF('Дата индикаторов'!AD8="No data","x",$AC$2-'Дата индикаторов'!AD8)</f>
        <v>0</v>
      </c>
      <c r="AD7" s="55">
        <f>IF('Дата индикаторов'!AE8="No data","x",$AD$2-'Дата индикаторов'!AE8)</f>
        <v>0</v>
      </c>
      <c r="AE7" s="55" t="str">
        <f>IF('Дата индикаторов'!AF8="No data","x",$AE$2-'Дата индикаторов'!AF8)</f>
        <v>x</v>
      </c>
      <c r="AF7" s="55">
        <f>IF('Дата индикаторов'!AG8="No data","x",$AF$2-'Дата индикаторов'!AG8)</f>
        <v>0</v>
      </c>
      <c r="AG7" s="55">
        <f>IF('Дата индикаторов'!AH8="No data","x",$AG$2-'Дата индикаторов'!AH8)</f>
        <v>1</v>
      </c>
      <c r="AH7" s="55">
        <f>IF('Дата индикаторов'!AI8="No data","x",$AH$2-'Дата индикаторов'!AI8)</f>
        <v>1</v>
      </c>
      <c r="AI7" s="55">
        <f>IF('Дата индикаторов'!AJ8="No data","x",$AI$2-'Дата индикаторов'!AJ8)</f>
        <v>0</v>
      </c>
      <c r="AJ7" s="55">
        <f>IF('Дата индикаторов'!AK8="No data","x",$AJ$2-'Дата индикаторов'!AK8)</f>
        <v>5</v>
      </c>
      <c r="AK7" s="55">
        <f>IF('Дата индикаторов'!AL8="No data","x",$AK$2-'Дата индикаторов'!AL8)</f>
        <v>0</v>
      </c>
      <c r="AL7" s="55">
        <f>IF('Дата индикаторов'!AM8="No data","x",$AL$2-'Дата индикаторов'!AM8)</f>
        <v>0</v>
      </c>
      <c r="AM7" s="55">
        <f>IF('Дата индикаторов'!AN8="No data","x",$AM$2-'Дата индикаторов'!AN8)</f>
        <v>0</v>
      </c>
      <c r="AN7" s="55">
        <f>IF('Дата индикаторов'!AO8="No data","x",$AN$2-'Дата индикаторов'!AO8)</f>
        <v>0</v>
      </c>
      <c r="AO7" s="55">
        <f>IF('Дата индикаторов'!AP8="No data","x",$AO$2-'Дата индикаторов'!AP8)</f>
        <v>0</v>
      </c>
      <c r="AP7" s="55">
        <f>IF('Дата индикаторов'!AQ8="No data","x",$AP$2-'Дата индикаторов'!AQ8)</f>
        <v>0</v>
      </c>
      <c r="AQ7" s="55">
        <f>IF('Дата индикаторов'!AR8="No data","x",$AQ$2-'Дата индикаторов'!AR8)</f>
        <v>0</v>
      </c>
      <c r="AR7" s="55">
        <f>IF('Дата индикаторов'!AS8="No data","x",$AR$2-'Дата индикаторов'!AS8)</f>
        <v>0</v>
      </c>
      <c r="AS7" s="55">
        <f>IF('Дата индикаторов'!AT8="No data","x",$AS$2-'Дата индикаторов'!AT8)</f>
        <v>1</v>
      </c>
      <c r="AT7" s="55">
        <f>IF('Дата индикаторов'!AU8="No data","x",$AT$2-'Дата индикаторов'!AU8)</f>
        <v>0</v>
      </c>
      <c r="AU7" s="55">
        <f>IF('Дата индикаторов'!AV8="No data","x",$AU$2-'Дата индикаторов'!AV8)</f>
        <v>0</v>
      </c>
      <c r="AV7" s="55">
        <f>IF('Дата индикаторов'!AW8="No data","x",$AV$2-'Дата индикаторов'!AW8)</f>
        <v>0</v>
      </c>
      <c r="AW7" s="55">
        <f>IF('Дата индикаторов'!AX8="No data","x",$AW$2-'Дата индикаторов'!AX8)</f>
        <v>0</v>
      </c>
      <c r="AX7" s="55">
        <f>IF('Дата индикаторов'!AY8="No data","x",$AX$2-'Дата индикаторов'!AY8)</f>
        <v>0</v>
      </c>
      <c r="AY7" s="55">
        <f>IF('Дата индикаторов'!AZ8="No data","x",$AY$2-'Дата индикаторов'!AZ8)</f>
        <v>0</v>
      </c>
      <c r="AZ7" s="55">
        <f>IF('Дата индикаторов'!BA8="No data","x",$AZ$2-'Дата индикаторов'!BA8)</f>
        <v>0</v>
      </c>
      <c r="BA7" s="55">
        <f>IF('Дата индикаторов'!BB8="No data","x",$BA$2-'Дата индикаторов'!BB8)</f>
        <v>0</v>
      </c>
      <c r="BB7" s="55">
        <f>IF('Дата индикаторов'!BC8="No data","x",$BB$2-'Дата индикаторов'!BC8)</f>
        <v>0</v>
      </c>
      <c r="BC7" s="55">
        <f>IF('Дата индикаторов'!BD8="No data","x",$BC$2-'Дата индикаторов'!BD8)</f>
        <v>0</v>
      </c>
      <c r="BD7" s="55">
        <f>IF('Дата индикаторов'!BE8="No data","x",$BD$2-'Дата индикаторов'!BE8)</f>
        <v>0</v>
      </c>
      <c r="BE7" s="55">
        <f>IF('Дата индикаторов'!BF8="No data","x",$BE$2-'Дата индикаторов'!BF8)</f>
        <v>0</v>
      </c>
      <c r="BF7" s="55">
        <f>IF('Дата индикаторов'!BG8="No data","x",$BF$2-'Дата индикаторов'!BG8)</f>
        <v>0</v>
      </c>
      <c r="BG7" s="55">
        <f>IF('Дата индикаторов'!BH8="No data","x",$BG$2-'Дата индикаторов'!BH8)</f>
        <v>0</v>
      </c>
      <c r="BH7">
        <f t="shared" ref="BH7:BH8" si="5">SUM(B7:BG7)</f>
        <v>14</v>
      </c>
      <c r="BI7" s="56">
        <f t="shared" si="1"/>
        <v>0.24561403508771928</v>
      </c>
      <c r="BJ7">
        <f t="shared" ref="BJ7:BJ8" si="6">COUNTIF(B7:BG7,"&gt;0")</f>
        <v>7</v>
      </c>
      <c r="BK7" s="56">
        <f t="shared" ref="BK7:BK8" si="7">_xlfn.STDEV.P(B7:BG7)</f>
        <v>0.86411300744033337</v>
      </c>
      <c r="BL7" s="58">
        <f t="shared" ref="BL7:BL8" si="8">MEDIAN(B7:BG7)</f>
        <v>0</v>
      </c>
    </row>
    <row r="8" spans="1:64" ht="15.75">
      <c r="A8" s="332" t="s">
        <v>78</v>
      </c>
      <c r="B8" s="55">
        <f>IF('Дата индикаторов'!C9="No data","x",$B$2-'Дата индикаторов'!C9)</f>
        <v>0</v>
      </c>
      <c r="C8" s="55">
        <f>IF('Дата индикаторов'!D9="No data","x",$C$2-'Дата индикаторов'!D9)</f>
        <v>0</v>
      </c>
      <c r="D8" s="55">
        <f>IF('Дата индикаторов'!E9="No data","x",$C$2-'Дата индикаторов'!E9)</f>
        <v>0</v>
      </c>
      <c r="E8" s="55">
        <f>IF('Дата индикаторов'!F9="No data","x",$E$2-'Дата индикаторов'!F9)</f>
        <v>0</v>
      </c>
      <c r="F8" s="55">
        <f>IF('Дата индикаторов'!G9="No data","x",$F$2-'Дата индикаторов'!G9)</f>
        <v>0</v>
      </c>
      <c r="G8" s="55">
        <f>IF('Дата индикаторов'!H9="No data","x",$G$2-'Дата индикаторов'!H9)</f>
        <v>0</v>
      </c>
      <c r="H8" s="55">
        <f>IF('Дата индикаторов'!I9="No data","x",$H$2-'Дата индикаторов'!I9)</f>
        <v>0</v>
      </c>
      <c r="I8" s="55">
        <f>IF('Дата индикаторов'!J9="No data","x",$I$2-'Дата индикаторов'!J9)</f>
        <v>0</v>
      </c>
      <c r="J8" s="55">
        <f>IF('Дата индикаторов'!K9="No data","x",$J$2-'Дата индикаторов'!K9)</f>
        <v>0</v>
      </c>
      <c r="K8" s="55">
        <f>IF('Дата индикаторов'!L9="No data","x",$K$2-'Дата индикаторов'!L9)</f>
        <v>0</v>
      </c>
      <c r="L8" s="55">
        <f>IF('Дата индикаторов'!M9="No data","x",$L$2-'Дата индикаторов'!M9)</f>
        <v>0</v>
      </c>
      <c r="M8" s="55">
        <f>IF('Дата индикаторов'!N9="No data","x",$M$2-'Дата индикаторов'!N9)</f>
        <v>0</v>
      </c>
      <c r="N8" s="55">
        <f>IF('Дата индикаторов'!O9="No data","x",$N$2-'Дата индикаторов'!O9)</f>
        <v>0</v>
      </c>
      <c r="O8" s="55">
        <f>IF('Дата индикаторов'!P9="No data","x",$O$2-'Дата индикаторов'!P9)</f>
        <v>4</v>
      </c>
      <c r="P8" s="55">
        <f>IF('Дата индикаторов'!Q9="No data","x",$P$2-'Дата индикаторов'!Q9)</f>
        <v>0</v>
      </c>
      <c r="Q8" s="55">
        <f>IF('Дата индикаторов'!R9="No data","x",$Q$2-'Дата индикаторов'!R9)</f>
        <v>1</v>
      </c>
      <c r="R8" s="55">
        <f>IF('Дата индикаторов'!S9="No data","x",$R$2-'Дата индикаторов'!S9)</f>
        <v>1</v>
      </c>
      <c r="S8" s="55">
        <f>IF('Дата индикаторов'!T9="No data","x",$S$2-'Дата индикаторов'!T9)</f>
        <v>0</v>
      </c>
      <c r="T8" s="55">
        <f>IF('Дата индикаторов'!U9="No data","x",$T$2-'Дата индикаторов'!U9)</f>
        <v>0</v>
      </c>
      <c r="U8" s="55">
        <f>IF('Дата индикаторов'!V9="No data","x",$U$2-'Дата индикаторов'!V9)</f>
        <v>0</v>
      </c>
      <c r="V8" s="55">
        <f>IF('Дата индикаторов'!W9="No data","x",$V$2-'Дата индикаторов'!W9)</f>
        <v>0</v>
      </c>
      <c r="W8" s="55">
        <f>IF('Дата индикаторов'!X9="No data","x",$W$2-'Дата индикаторов'!X9)</f>
        <v>0</v>
      </c>
      <c r="X8" s="55">
        <f>IF('Дата индикаторов'!Y9="No data","x",$X$2-'Дата индикаторов'!Y9)</f>
        <v>0</v>
      </c>
      <c r="Y8" s="55">
        <f>IF('Дата индикаторов'!Z9="No data","x",$Y$2-'Дата индикаторов'!Z9)</f>
        <v>0</v>
      </c>
      <c r="Z8" s="55">
        <f>IF('Дата индикаторов'!AA9="No data","x",$Z$2-'Дата индикаторов'!AA9)</f>
        <v>0</v>
      </c>
      <c r="AA8" s="55">
        <f>IF('Дата индикаторов'!AB9="No data","x",$AA$2-'Дата индикаторов'!AB9)</f>
        <v>0</v>
      </c>
      <c r="AB8" s="55">
        <f>IF('Дата индикаторов'!AC9="No data","x",$AB$2-'Дата индикаторов'!AC9)</f>
        <v>0</v>
      </c>
      <c r="AC8" s="55">
        <f>IF('Дата индикаторов'!AD9="No data","x",$AC$2-'Дата индикаторов'!AD9)</f>
        <v>0</v>
      </c>
      <c r="AD8" s="55">
        <f>IF('Дата индикаторов'!AE9="No data","x",$AD$2-'Дата индикаторов'!AE9)</f>
        <v>0</v>
      </c>
      <c r="AE8" s="55" t="str">
        <f>IF('Дата индикаторов'!AF9="No data","x",$AE$2-'Дата индикаторов'!AF9)</f>
        <v>x</v>
      </c>
      <c r="AF8" s="55">
        <f>IF('Дата индикаторов'!AG9="No data","x",$AF$2-'Дата индикаторов'!AG9)</f>
        <v>0</v>
      </c>
      <c r="AG8" s="55">
        <f>IF('Дата индикаторов'!AH9="No data","x",$AG$2-'Дата индикаторов'!AH9)</f>
        <v>1</v>
      </c>
      <c r="AH8" s="55">
        <f>IF('Дата индикаторов'!AI9="No data","x",$AH$2-'Дата индикаторов'!AI9)</f>
        <v>1</v>
      </c>
      <c r="AI8" s="55">
        <f>IF('Дата индикаторов'!AJ9="No data","x",$AI$2-'Дата индикаторов'!AJ9)</f>
        <v>0</v>
      </c>
      <c r="AJ8" s="55">
        <f>IF('Дата индикаторов'!AK9="No data","x",$AJ$2-'Дата индикаторов'!AK9)</f>
        <v>5</v>
      </c>
      <c r="AK8" s="55">
        <f>IF('Дата индикаторов'!AL9="No data","x",$AK$2-'Дата индикаторов'!AL9)</f>
        <v>0</v>
      </c>
      <c r="AL8" s="55">
        <f>IF('Дата индикаторов'!AM9="No data","x",$AL$2-'Дата индикаторов'!AM9)</f>
        <v>0</v>
      </c>
      <c r="AM8" s="55">
        <f>IF('Дата индикаторов'!AN9="No data","x",$AM$2-'Дата индикаторов'!AN9)</f>
        <v>0</v>
      </c>
      <c r="AN8" s="55">
        <f>IF('Дата индикаторов'!AO9="No data","x",$AN$2-'Дата индикаторов'!AO9)</f>
        <v>0</v>
      </c>
      <c r="AO8" s="55">
        <f>IF('Дата индикаторов'!AP9="No data","x",$AO$2-'Дата индикаторов'!AP9)</f>
        <v>0</v>
      </c>
      <c r="AP8" s="55">
        <f>IF('Дата индикаторов'!AQ9="No data","x",$AP$2-'Дата индикаторов'!AQ9)</f>
        <v>0</v>
      </c>
      <c r="AQ8" s="55">
        <f>IF('Дата индикаторов'!AR9="No data","x",$AQ$2-'Дата индикаторов'!AR9)</f>
        <v>0</v>
      </c>
      <c r="AR8" s="55">
        <f>IF('Дата индикаторов'!AS9="No data","x",$AR$2-'Дата индикаторов'!AS9)</f>
        <v>0</v>
      </c>
      <c r="AS8" s="55">
        <f>IF('Дата индикаторов'!AT9="No data","x",$AS$2-'Дата индикаторов'!AT9)</f>
        <v>1</v>
      </c>
      <c r="AT8" s="55">
        <f>IF('Дата индикаторов'!AU9="No data","x",$AT$2-'Дата индикаторов'!AU9)</f>
        <v>0</v>
      </c>
      <c r="AU8" s="55">
        <f>IF('Дата индикаторов'!AV9="No data","x",$AU$2-'Дата индикаторов'!AV9)</f>
        <v>0</v>
      </c>
      <c r="AV8" s="55">
        <f>IF('Дата индикаторов'!AW9="No data","x",$AV$2-'Дата индикаторов'!AW9)</f>
        <v>0</v>
      </c>
      <c r="AW8" s="55">
        <f>IF('Дата индикаторов'!AX9="No data","x",$AW$2-'Дата индикаторов'!AX9)</f>
        <v>0</v>
      </c>
      <c r="AX8" s="55">
        <f>IF('Дата индикаторов'!AY9="No data","x",$AX$2-'Дата индикаторов'!AY9)</f>
        <v>0</v>
      </c>
      <c r="AY8" s="55">
        <f>IF('Дата индикаторов'!AZ9="No data","x",$AY$2-'Дата индикаторов'!AZ9)</f>
        <v>0</v>
      </c>
      <c r="AZ8" s="55">
        <f>IF('Дата индикаторов'!BA9="No data","x",$AZ$2-'Дата индикаторов'!BA9)</f>
        <v>0</v>
      </c>
      <c r="BA8" s="55">
        <f>IF('Дата индикаторов'!BB9="No data","x",$BA$2-'Дата индикаторов'!BB9)</f>
        <v>0</v>
      </c>
      <c r="BB8" s="55">
        <f>IF('Дата индикаторов'!BC9="No data","x",$BB$2-'Дата индикаторов'!BC9)</f>
        <v>0</v>
      </c>
      <c r="BC8" s="55">
        <f>IF('Дата индикаторов'!BD9="No data","x",$BC$2-'Дата индикаторов'!BD9)</f>
        <v>0</v>
      </c>
      <c r="BD8" s="55">
        <f>IF('Дата индикаторов'!BE9="No data","x",$BD$2-'Дата индикаторов'!BE9)</f>
        <v>0</v>
      </c>
      <c r="BE8" s="55">
        <f>IF('Дата индикаторов'!BF9="No data","x",$BE$2-'Дата индикаторов'!BF9)</f>
        <v>0</v>
      </c>
      <c r="BF8" s="55">
        <f>IF('Дата индикаторов'!BG9="No data","x",$BF$2-'Дата индикаторов'!BG9)</f>
        <v>0</v>
      </c>
      <c r="BG8" s="55">
        <f>IF('Дата индикаторов'!BH9="No data","x",$BG$2-'Дата индикаторов'!BH9)</f>
        <v>0</v>
      </c>
      <c r="BH8">
        <f t="shared" si="5"/>
        <v>14</v>
      </c>
      <c r="BI8" s="56">
        <f t="shared" si="1"/>
        <v>0.24561403508771928</v>
      </c>
      <c r="BJ8">
        <f t="shared" si="6"/>
        <v>7</v>
      </c>
      <c r="BK8" s="56">
        <f t="shared" si="7"/>
        <v>0.86411300744033337</v>
      </c>
      <c r="BL8" s="58">
        <f t="shared" si="8"/>
        <v>0</v>
      </c>
    </row>
    <row r="9" spans="1:64" ht="15.75">
      <c r="A9" s="332" t="s">
        <v>79</v>
      </c>
      <c r="B9" s="55">
        <f>IF('Дата индикаторов'!C10="No data","x",$B$2-'Дата индикаторов'!C10)</f>
        <v>0</v>
      </c>
      <c r="C9" s="55">
        <f>IF('Дата индикаторов'!D10="No data","x",$C$2-'Дата индикаторов'!D10)</f>
        <v>0</v>
      </c>
      <c r="D9" s="55">
        <f>IF('Дата индикаторов'!E10="No data","x",$C$2-'Дата индикаторов'!E10)</f>
        <v>0</v>
      </c>
      <c r="E9" s="55">
        <f>IF('Дата индикаторов'!F10="No data","x",$E$2-'Дата индикаторов'!F10)</f>
        <v>0</v>
      </c>
      <c r="F9" s="55">
        <f>IF('Дата индикаторов'!G10="No data","x",$F$2-'Дата индикаторов'!G10)</f>
        <v>0</v>
      </c>
      <c r="G9" s="55">
        <f>IF('Дата индикаторов'!H10="No data","x",$G$2-'Дата индикаторов'!H10)</f>
        <v>0</v>
      </c>
      <c r="H9" s="55">
        <f>IF('Дата индикаторов'!I10="No data","x",$H$2-'Дата индикаторов'!I10)</f>
        <v>0</v>
      </c>
      <c r="I9" s="55">
        <f>IF('Дата индикаторов'!J10="No data","x",$I$2-'Дата индикаторов'!J10)</f>
        <v>0</v>
      </c>
      <c r="J9" s="55">
        <f>IF('Дата индикаторов'!K10="No data","x",$J$2-'Дата индикаторов'!K10)</f>
        <v>0</v>
      </c>
      <c r="K9" s="55">
        <f>IF('Дата индикаторов'!L10="No data","x",$K$2-'Дата индикаторов'!L10)</f>
        <v>0</v>
      </c>
      <c r="L9" s="55">
        <f>IF('Дата индикаторов'!M10="No data","x",$L$2-'Дата индикаторов'!M10)</f>
        <v>0</v>
      </c>
      <c r="M9" s="55">
        <f>IF('Дата индикаторов'!N10="No data","x",$M$2-'Дата индикаторов'!N10)</f>
        <v>0</v>
      </c>
      <c r="N9" s="55">
        <f>IF('Дата индикаторов'!O10="No data","x",$N$2-'Дата индикаторов'!O10)</f>
        <v>0</v>
      </c>
      <c r="O9" s="55">
        <f>IF('Дата индикаторов'!P10="No data","x",$O$2-'Дата индикаторов'!P10)</f>
        <v>4</v>
      </c>
      <c r="P9" s="55">
        <f>IF('Дата индикаторов'!Q10="No data","x",$P$2-'Дата индикаторов'!Q10)</f>
        <v>0</v>
      </c>
      <c r="Q9" s="55">
        <f>IF('Дата индикаторов'!R10="No data","x",$Q$2-'Дата индикаторов'!R10)</f>
        <v>1</v>
      </c>
      <c r="R9" s="55">
        <f>IF('Дата индикаторов'!S10="No data","x",$R$2-'Дата индикаторов'!S10)</f>
        <v>1</v>
      </c>
      <c r="S9" s="55">
        <f>IF('Дата индикаторов'!T10="No data","x",$S$2-'Дата индикаторов'!T10)</f>
        <v>0</v>
      </c>
      <c r="T9" s="55">
        <f>IF('Дата индикаторов'!U10="No data","x",$T$2-'Дата индикаторов'!U10)</f>
        <v>0</v>
      </c>
      <c r="U9" s="55">
        <f>IF('Дата индикаторов'!V10="No data","x",$U$2-'Дата индикаторов'!V10)</f>
        <v>0</v>
      </c>
      <c r="V9" s="55">
        <f>IF('Дата индикаторов'!W10="No data","x",$V$2-'Дата индикаторов'!W10)</f>
        <v>0</v>
      </c>
      <c r="W9" s="55">
        <f>IF('Дата индикаторов'!X10="No data","x",$W$2-'Дата индикаторов'!X10)</f>
        <v>0</v>
      </c>
      <c r="X9" s="55">
        <f>IF('Дата индикаторов'!Y10="No data","x",$X$2-'Дата индикаторов'!Y10)</f>
        <v>0</v>
      </c>
      <c r="Y9" s="55">
        <f>IF('Дата индикаторов'!Z10="No data","x",$Y$2-'Дата индикаторов'!Z10)</f>
        <v>0</v>
      </c>
      <c r="Z9" s="55">
        <f>IF('Дата индикаторов'!AA10="No data","x",$Z$2-'Дата индикаторов'!AA10)</f>
        <v>0</v>
      </c>
      <c r="AA9" s="55">
        <f>IF('Дата индикаторов'!AB10="No data","x",$AA$2-'Дата индикаторов'!AB10)</f>
        <v>0</v>
      </c>
      <c r="AB9" s="55">
        <f>IF('Дата индикаторов'!AC10="No data","x",$AB$2-'Дата индикаторов'!AC10)</f>
        <v>0</v>
      </c>
      <c r="AC9" s="55">
        <f>IF('Дата индикаторов'!AD10="No data","x",$AC$2-'Дата индикаторов'!AD10)</f>
        <v>0</v>
      </c>
      <c r="AD9" s="55">
        <f>IF('Дата индикаторов'!AE10="No data","x",$AD$2-'Дата индикаторов'!AE10)</f>
        <v>0</v>
      </c>
      <c r="AE9" s="55" t="str">
        <f>IF('Дата индикаторов'!AF10="No data","x",$AE$2-'Дата индикаторов'!AF10)</f>
        <v>x</v>
      </c>
      <c r="AF9" s="55">
        <f>IF('Дата индикаторов'!AG10="No data","x",$AF$2-'Дата индикаторов'!AG10)</f>
        <v>0</v>
      </c>
      <c r="AG9" s="55">
        <f>IF('Дата индикаторов'!AH10="No data","x",$AG$2-'Дата индикаторов'!AH10)</f>
        <v>1</v>
      </c>
      <c r="AH9" s="55">
        <f>IF('Дата индикаторов'!AI10="No data","x",$AH$2-'Дата индикаторов'!AI10)</f>
        <v>1</v>
      </c>
      <c r="AI9" s="55">
        <f>IF('Дата индикаторов'!AJ10="No data","x",$AI$2-'Дата индикаторов'!AJ10)</f>
        <v>0</v>
      </c>
      <c r="AJ9" s="55">
        <f>IF('Дата индикаторов'!AK10="No data","x",$AJ$2-'Дата индикаторов'!AK10)</f>
        <v>5</v>
      </c>
      <c r="AK9" s="55">
        <f>IF('Дата индикаторов'!AL10="No data","x",$AK$2-'Дата индикаторов'!AL10)</f>
        <v>0</v>
      </c>
      <c r="AL9" s="55">
        <f>IF('Дата индикаторов'!AM10="No data","x",$AL$2-'Дата индикаторов'!AM10)</f>
        <v>0</v>
      </c>
      <c r="AM9" s="55">
        <f>IF('Дата индикаторов'!AN10="No data","x",$AM$2-'Дата индикаторов'!AN10)</f>
        <v>0</v>
      </c>
      <c r="AN9" s="55">
        <f>IF('Дата индикаторов'!AO10="No data","x",$AN$2-'Дата индикаторов'!AO10)</f>
        <v>0</v>
      </c>
      <c r="AO9" s="55">
        <f>IF('Дата индикаторов'!AP10="No data","x",$AO$2-'Дата индикаторов'!AP10)</f>
        <v>0</v>
      </c>
      <c r="AP9" s="55">
        <f>IF('Дата индикаторов'!AQ10="No data","x",$AP$2-'Дата индикаторов'!AQ10)</f>
        <v>0</v>
      </c>
      <c r="AQ9" s="55">
        <f>IF('Дата индикаторов'!AR10="No data","x",$AQ$2-'Дата индикаторов'!AR10)</f>
        <v>0</v>
      </c>
      <c r="AR9" s="55">
        <f>IF('Дата индикаторов'!AS10="No data","x",$AR$2-'Дата индикаторов'!AS10)</f>
        <v>0</v>
      </c>
      <c r="AS9" s="55">
        <f>IF('Дата индикаторов'!AT10="No data","x",$AS$2-'Дата индикаторов'!AT10)</f>
        <v>1</v>
      </c>
      <c r="AT9" s="55">
        <f>IF('Дата индикаторов'!AU10="No data","x",$AT$2-'Дата индикаторов'!AU10)</f>
        <v>0</v>
      </c>
      <c r="AU9" s="55">
        <f>IF('Дата индикаторов'!AV10="No data","x",$AU$2-'Дата индикаторов'!AV10)</f>
        <v>0</v>
      </c>
      <c r="AV9" s="55">
        <f>IF('Дата индикаторов'!AW10="No data","x",$AV$2-'Дата индикаторов'!AW10)</f>
        <v>0</v>
      </c>
      <c r="AW9" s="55">
        <f>IF('Дата индикаторов'!AX10="No data","x",$AW$2-'Дата индикаторов'!AX10)</f>
        <v>0</v>
      </c>
      <c r="AX9" s="55">
        <f>IF('Дата индикаторов'!AY10="No data","x",$AX$2-'Дата индикаторов'!AY10)</f>
        <v>0</v>
      </c>
      <c r="AY9" s="55">
        <f>IF('Дата индикаторов'!AZ10="No data","x",$AY$2-'Дата индикаторов'!AZ10)</f>
        <v>0</v>
      </c>
      <c r="AZ9" s="55">
        <f>IF('Дата индикаторов'!BA10="No data","x",$AZ$2-'Дата индикаторов'!BA10)</f>
        <v>0</v>
      </c>
      <c r="BA9" s="55">
        <f>IF('Дата индикаторов'!BB10="No data","x",$BA$2-'Дата индикаторов'!BB10)</f>
        <v>0</v>
      </c>
      <c r="BB9" s="55">
        <f>IF('Дата индикаторов'!BC10="No data","x",$BB$2-'Дата индикаторов'!BC10)</f>
        <v>0</v>
      </c>
      <c r="BC9" s="55">
        <f>IF('Дата индикаторов'!BD10="No data","x",$BC$2-'Дата индикаторов'!BD10)</f>
        <v>0</v>
      </c>
      <c r="BD9" s="55">
        <f>IF('Дата индикаторов'!BE10="No data","x",$BD$2-'Дата индикаторов'!BE10)</f>
        <v>0</v>
      </c>
      <c r="BE9" s="55">
        <f>IF('Дата индикаторов'!BF10="No data","x",$BE$2-'Дата индикаторов'!BF10)</f>
        <v>0</v>
      </c>
      <c r="BF9" s="55">
        <f>IF('Дата индикаторов'!BG10="No data","x",$BF$2-'Дата индикаторов'!BG10)</f>
        <v>0</v>
      </c>
      <c r="BG9" s="55">
        <f>IF('Дата индикаторов'!BH10="No data","x",$BG$2-'Дата индикаторов'!BH10)</f>
        <v>0</v>
      </c>
      <c r="BH9">
        <f t="shared" si="0"/>
        <v>14</v>
      </c>
      <c r="BI9" s="56">
        <f t="shared" si="1"/>
        <v>0.24561403508771928</v>
      </c>
      <c r="BJ9">
        <f t="shared" si="2"/>
        <v>7</v>
      </c>
      <c r="BK9" s="56">
        <f t="shared" si="3"/>
        <v>0.86411300744033337</v>
      </c>
      <c r="BL9" s="58">
        <f t="shared" si="4"/>
        <v>0</v>
      </c>
    </row>
    <row r="10" spans="1:64" ht="15.75">
      <c r="A10" s="332" t="s">
        <v>81</v>
      </c>
      <c r="B10" s="55">
        <f>IF('Дата индикаторов'!C11="No data","x",$B$2-'Дата индикаторов'!C11)</f>
        <v>0</v>
      </c>
      <c r="C10" s="55">
        <f>IF('Дата индикаторов'!D11="No data","x",$C$2-'Дата индикаторов'!D11)</f>
        <v>0</v>
      </c>
      <c r="D10" s="55">
        <f>IF('Дата индикаторов'!E11="No data","x",$C$2-'Дата индикаторов'!E11)</f>
        <v>0</v>
      </c>
      <c r="E10" s="55">
        <f>IF('Дата индикаторов'!F11="No data","x",$E$2-'Дата индикаторов'!F11)</f>
        <v>0</v>
      </c>
      <c r="F10" s="55">
        <f>IF('Дата индикаторов'!G11="No data","x",$F$2-'Дата индикаторов'!G11)</f>
        <v>0</v>
      </c>
      <c r="G10" s="55">
        <f>IF('Дата индикаторов'!H11="No data","x",$G$2-'Дата индикаторов'!H11)</f>
        <v>0</v>
      </c>
      <c r="H10" s="55">
        <f>IF('Дата индикаторов'!I11="No data","x",$H$2-'Дата индикаторов'!I11)</f>
        <v>0</v>
      </c>
      <c r="I10" s="55">
        <f>IF('Дата индикаторов'!J11="No data","x",$I$2-'Дата индикаторов'!J11)</f>
        <v>0</v>
      </c>
      <c r="J10" s="55">
        <f>IF('Дата индикаторов'!K11="No data","x",$J$2-'Дата индикаторов'!K11)</f>
        <v>0</v>
      </c>
      <c r="K10" s="55">
        <f>IF('Дата индикаторов'!L11="No data","x",$K$2-'Дата индикаторов'!L11)</f>
        <v>0</v>
      </c>
      <c r="L10" s="55">
        <f>IF('Дата индикаторов'!M11="No data","x",$L$2-'Дата индикаторов'!M11)</f>
        <v>0</v>
      </c>
      <c r="M10" s="55">
        <f>IF('Дата индикаторов'!N11="No data","x",$M$2-'Дата индикаторов'!N11)</f>
        <v>0</v>
      </c>
      <c r="N10" s="55">
        <f>IF('Дата индикаторов'!O11="No data","x",$N$2-'Дата индикаторов'!O11)</f>
        <v>0</v>
      </c>
      <c r="O10" s="55">
        <f>IF('Дата индикаторов'!P11="No data","x",$O$2-'Дата индикаторов'!P11)</f>
        <v>4</v>
      </c>
      <c r="P10" s="55">
        <f>IF('Дата индикаторов'!Q11="No data","x",$P$2-'Дата индикаторов'!Q11)</f>
        <v>0</v>
      </c>
      <c r="Q10" s="55">
        <f>IF('Дата индикаторов'!R11="No data","x",$Q$2-'Дата индикаторов'!R11)</f>
        <v>1</v>
      </c>
      <c r="R10" s="55">
        <f>IF('Дата индикаторов'!S11="No data","x",$R$2-'Дата индикаторов'!S11)</f>
        <v>1</v>
      </c>
      <c r="S10" s="55">
        <f>IF('Дата индикаторов'!T11="No data","x",$S$2-'Дата индикаторов'!T11)</f>
        <v>0</v>
      </c>
      <c r="T10" s="55">
        <f>IF('Дата индикаторов'!U11="No data","x",$T$2-'Дата индикаторов'!U11)</f>
        <v>0</v>
      </c>
      <c r="U10" s="55">
        <f>IF('Дата индикаторов'!V11="No data","x",$U$2-'Дата индикаторов'!V11)</f>
        <v>0</v>
      </c>
      <c r="V10" s="55">
        <f>IF('Дата индикаторов'!W11="No data","x",$V$2-'Дата индикаторов'!W11)</f>
        <v>0</v>
      </c>
      <c r="W10" s="55">
        <f>IF('Дата индикаторов'!X11="No data","x",$W$2-'Дата индикаторов'!X11)</f>
        <v>0</v>
      </c>
      <c r="X10" s="55">
        <f>IF('Дата индикаторов'!Y11="No data","x",$X$2-'Дата индикаторов'!Y11)</f>
        <v>0</v>
      </c>
      <c r="Y10" s="55">
        <f>IF('Дата индикаторов'!Z11="No data","x",$Y$2-'Дата индикаторов'!Z11)</f>
        <v>0</v>
      </c>
      <c r="Z10" s="55">
        <f>IF('Дата индикаторов'!AA11="No data","x",$Z$2-'Дата индикаторов'!AA11)</f>
        <v>0</v>
      </c>
      <c r="AA10" s="55">
        <f>IF('Дата индикаторов'!AB11="No data","x",$AA$2-'Дата индикаторов'!AB11)</f>
        <v>0</v>
      </c>
      <c r="AB10" s="55">
        <f>IF('Дата индикаторов'!AC11="No data","x",$AB$2-'Дата индикаторов'!AC11)</f>
        <v>0</v>
      </c>
      <c r="AC10" s="55">
        <f>IF('Дата индикаторов'!AD11="No data","x",$AC$2-'Дата индикаторов'!AD11)</f>
        <v>0</v>
      </c>
      <c r="AD10" s="55">
        <f>IF('Дата индикаторов'!AE11="No data","x",$AD$2-'Дата индикаторов'!AE11)</f>
        <v>0</v>
      </c>
      <c r="AE10" s="55" t="str">
        <f>IF('Дата индикаторов'!AF11="No data","x",$AE$2-'Дата индикаторов'!AF11)</f>
        <v>x</v>
      </c>
      <c r="AF10" s="55">
        <f>IF('Дата индикаторов'!AG11="No data","x",$AF$2-'Дата индикаторов'!AG11)</f>
        <v>0</v>
      </c>
      <c r="AG10" s="55">
        <f>IF('Дата индикаторов'!AH11="No data","x",$AG$2-'Дата индикаторов'!AH11)</f>
        <v>1</v>
      </c>
      <c r="AH10" s="55">
        <f>IF('Дата индикаторов'!AI11="No data","x",$AH$2-'Дата индикаторов'!AI11)</f>
        <v>1</v>
      </c>
      <c r="AI10" s="55">
        <f>IF('Дата индикаторов'!AJ11="No data","x",$AI$2-'Дата индикаторов'!AJ11)</f>
        <v>0</v>
      </c>
      <c r="AJ10" s="55">
        <f>IF('Дата индикаторов'!AK11="No data","x",$AJ$2-'Дата индикаторов'!AK11)</f>
        <v>5</v>
      </c>
      <c r="AK10" s="55">
        <f>IF('Дата индикаторов'!AL11="No data","x",$AK$2-'Дата индикаторов'!AL11)</f>
        <v>0</v>
      </c>
      <c r="AL10" s="55">
        <f>IF('Дата индикаторов'!AM11="No data","x",$AL$2-'Дата индикаторов'!AM11)</f>
        <v>0</v>
      </c>
      <c r="AM10" s="55">
        <f>IF('Дата индикаторов'!AN11="No data","x",$AM$2-'Дата индикаторов'!AN11)</f>
        <v>0</v>
      </c>
      <c r="AN10" s="55">
        <f>IF('Дата индикаторов'!AO11="No data","x",$AN$2-'Дата индикаторов'!AO11)</f>
        <v>0</v>
      </c>
      <c r="AO10" s="55">
        <f>IF('Дата индикаторов'!AP11="No data","x",$AO$2-'Дата индикаторов'!AP11)</f>
        <v>0</v>
      </c>
      <c r="AP10" s="55">
        <f>IF('Дата индикаторов'!AQ11="No data","x",$AP$2-'Дата индикаторов'!AQ11)</f>
        <v>0</v>
      </c>
      <c r="AQ10" s="55">
        <f>IF('Дата индикаторов'!AR11="No data","x",$AQ$2-'Дата индикаторов'!AR11)</f>
        <v>0</v>
      </c>
      <c r="AR10" s="55">
        <f>IF('Дата индикаторов'!AS11="No data","x",$AR$2-'Дата индикаторов'!AS11)</f>
        <v>0</v>
      </c>
      <c r="AS10" s="55">
        <f>IF('Дата индикаторов'!AT11="No data","x",$AS$2-'Дата индикаторов'!AT11)</f>
        <v>1</v>
      </c>
      <c r="AT10" s="55">
        <f>IF('Дата индикаторов'!AU11="No data","x",$AT$2-'Дата индикаторов'!AU11)</f>
        <v>0</v>
      </c>
      <c r="AU10" s="55">
        <f>IF('Дата индикаторов'!AV11="No data","x",$AU$2-'Дата индикаторов'!AV11)</f>
        <v>0</v>
      </c>
      <c r="AV10" s="55">
        <f>IF('Дата индикаторов'!AW11="No data","x",$AV$2-'Дата индикаторов'!AW11)</f>
        <v>0</v>
      </c>
      <c r="AW10" s="55">
        <f>IF('Дата индикаторов'!AX11="No data","x",$AW$2-'Дата индикаторов'!AX11)</f>
        <v>0</v>
      </c>
      <c r="AX10" s="55">
        <f>IF('Дата индикаторов'!AY11="No data","x",$AX$2-'Дата индикаторов'!AY11)</f>
        <v>0</v>
      </c>
      <c r="AY10" s="55">
        <f>IF('Дата индикаторов'!AZ11="No data","x",$AY$2-'Дата индикаторов'!AZ11)</f>
        <v>0</v>
      </c>
      <c r="AZ10" s="55">
        <f>IF('Дата индикаторов'!BA11="No data","x",$AZ$2-'Дата индикаторов'!BA11)</f>
        <v>0</v>
      </c>
      <c r="BA10" s="55">
        <f>IF('Дата индикаторов'!BB11="No data","x",$BA$2-'Дата индикаторов'!BB11)</f>
        <v>0</v>
      </c>
      <c r="BB10" s="55">
        <f>IF('Дата индикаторов'!BC11="No data","x",$BB$2-'Дата индикаторов'!BC11)</f>
        <v>0</v>
      </c>
      <c r="BC10" s="55">
        <f>IF('Дата индикаторов'!BD11="No data","x",$BC$2-'Дата индикаторов'!BD11)</f>
        <v>0</v>
      </c>
      <c r="BD10" s="55">
        <f>IF('Дата индикаторов'!BE11="No data","x",$BD$2-'Дата индикаторов'!BE11)</f>
        <v>0</v>
      </c>
      <c r="BE10" s="55">
        <f>IF('Дата индикаторов'!BF11="No data","x",$BE$2-'Дата индикаторов'!BF11)</f>
        <v>0</v>
      </c>
      <c r="BF10" s="55">
        <f>IF('Дата индикаторов'!BG11="No data","x",$BF$2-'Дата индикаторов'!BG11)</f>
        <v>0</v>
      </c>
      <c r="BG10" s="55">
        <f>IF('Дата индикаторов'!BH11="No data","x",$BG$2-'Дата индикаторов'!BH11)</f>
        <v>0</v>
      </c>
      <c r="BH10">
        <f t="shared" si="0"/>
        <v>14</v>
      </c>
      <c r="BI10" s="56">
        <f t="shared" si="1"/>
        <v>0.24561403508771928</v>
      </c>
      <c r="BJ10">
        <f t="shared" si="2"/>
        <v>7</v>
      </c>
      <c r="BK10" s="56">
        <f t="shared" si="3"/>
        <v>0.86411300744033337</v>
      </c>
      <c r="BL10" s="58">
        <f t="shared" si="4"/>
        <v>0</v>
      </c>
    </row>
    <row r="11" spans="1:64" ht="15.75">
      <c r="A11" s="332" t="s">
        <v>82</v>
      </c>
      <c r="B11" s="55">
        <f>IF('Дата индикаторов'!C12="No data","x",$B$2-'Дата индикаторов'!C12)</f>
        <v>0</v>
      </c>
      <c r="C11" s="55">
        <f>IF('Дата индикаторов'!D12="No data","x",$C$2-'Дата индикаторов'!D12)</f>
        <v>0</v>
      </c>
      <c r="D11" s="55">
        <f>IF('Дата индикаторов'!E12="No data","x",$C$2-'Дата индикаторов'!E12)</f>
        <v>0</v>
      </c>
      <c r="E11" s="55">
        <f>IF('Дата индикаторов'!F12="No data","x",$E$2-'Дата индикаторов'!F12)</f>
        <v>0</v>
      </c>
      <c r="F11" s="55">
        <f>IF('Дата индикаторов'!G12="No data","x",$F$2-'Дата индикаторов'!G12)</f>
        <v>0</v>
      </c>
      <c r="G11" s="55">
        <f>IF('Дата индикаторов'!H12="No data","x",$G$2-'Дата индикаторов'!H12)</f>
        <v>0</v>
      </c>
      <c r="H11" s="55">
        <f>IF('Дата индикаторов'!I12="No data","x",$H$2-'Дата индикаторов'!I12)</f>
        <v>0</v>
      </c>
      <c r="I11" s="55">
        <f>IF('Дата индикаторов'!J12="No data","x",$I$2-'Дата индикаторов'!J12)</f>
        <v>0</v>
      </c>
      <c r="J11" s="55">
        <f>IF('Дата индикаторов'!K12="No data","x",$J$2-'Дата индикаторов'!K12)</f>
        <v>0</v>
      </c>
      <c r="K11" s="55">
        <f>IF('Дата индикаторов'!L12="No data","x",$K$2-'Дата индикаторов'!L12)</f>
        <v>0</v>
      </c>
      <c r="L11" s="55">
        <f>IF('Дата индикаторов'!M12="No data","x",$L$2-'Дата индикаторов'!M12)</f>
        <v>0</v>
      </c>
      <c r="M11" s="55">
        <f>IF('Дата индикаторов'!N12="No data","x",$M$2-'Дата индикаторов'!N12)</f>
        <v>0</v>
      </c>
      <c r="N11" s="55">
        <f>IF('Дата индикаторов'!O12="No data","x",$N$2-'Дата индикаторов'!O12)</f>
        <v>0</v>
      </c>
      <c r="O11" s="55">
        <f>IF('Дата индикаторов'!P12="No data","x",$O$2-'Дата индикаторов'!P12)</f>
        <v>4</v>
      </c>
      <c r="P11" s="55">
        <f>IF('Дата индикаторов'!Q12="No data","x",$P$2-'Дата индикаторов'!Q12)</f>
        <v>0</v>
      </c>
      <c r="Q11" s="55">
        <f>IF('Дата индикаторов'!R12="No data","x",$Q$2-'Дата индикаторов'!R12)</f>
        <v>1</v>
      </c>
      <c r="R11" s="55">
        <f>IF('Дата индикаторов'!S12="No data","x",$R$2-'Дата индикаторов'!S12)</f>
        <v>1</v>
      </c>
      <c r="S11" s="55">
        <f>IF('Дата индикаторов'!T12="No data","x",$S$2-'Дата индикаторов'!T12)</f>
        <v>0</v>
      </c>
      <c r="T11" s="55">
        <f>IF('Дата индикаторов'!U12="No data","x",$T$2-'Дата индикаторов'!U12)</f>
        <v>0</v>
      </c>
      <c r="U11" s="55">
        <f>IF('Дата индикаторов'!V12="No data","x",$U$2-'Дата индикаторов'!V12)</f>
        <v>0</v>
      </c>
      <c r="V11" s="55">
        <f>IF('Дата индикаторов'!W12="No data","x",$V$2-'Дата индикаторов'!W12)</f>
        <v>0</v>
      </c>
      <c r="W11" s="55">
        <f>IF('Дата индикаторов'!X12="No data","x",$W$2-'Дата индикаторов'!X12)</f>
        <v>0</v>
      </c>
      <c r="X11" s="55">
        <f>IF('Дата индикаторов'!Y12="No data","x",$X$2-'Дата индикаторов'!Y12)</f>
        <v>0</v>
      </c>
      <c r="Y11" s="55">
        <f>IF('Дата индикаторов'!Z12="No data","x",$Y$2-'Дата индикаторов'!Z12)</f>
        <v>0</v>
      </c>
      <c r="Z11" s="55">
        <f>IF('Дата индикаторов'!AA12="No data","x",$Z$2-'Дата индикаторов'!AA12)</f>
        <v>0</v>
      </c>
      <c r="AA11" s="55">
        <f>IF('Дата индикаторов'!AB12="No data","x",$AA$2-'Дата индикаторов'!AB12)</f>
        <v>0</v>
      </c>
      <c r="AB11" s="55">
        <f>IF('Дата индикаторов'!AC12="No data","x",$AB$2-'Дата индикаторов'!AC12)</f>
        <v>0</v>
      </c>
      <c r="AC11" s="55">
        <f>IF('Дата индикаторов'!AD12="No data","x",$AC$2-'Дата индикаторов'!AD12)</f>
        <v>0</v>
      </c>
      <c r="AD11" s="55">
        <f>IF('Дата индикаторов'!AE12="No data","x",$AD$2-'Дата индикаторов'!AE12)</f>
        <v>0</v>
      </c>
      <c r="AE11" s="55" t="str">
        <f>IF('Дата индикаторов'!AF12="No data","x",$AE$2-'Дата индикаторов'!AF12)</f>
        <v>x</v>
      </c>
      <c r="AF11" s="55">
        <f>IF('Дата индикаторов'!AG12="No data","x",$AF$2-'Дата индикаторов'!AG12)</f>
        <v>0</v>
      </c>
      <c r="AG11" s="55">
        <f>IF('Дата индикаторов'!AH12="No data","x",$AG$2-'Дата индикаторов'!AH12)</f>
        <v>1</v>
      </c>
      <c r="AH11" s="55">
        <f>IF('Дата индикаторов'!AI12="No data","x",$AH$2-'Дата индикаторов'!AI12)</f>
        <v>1</v>
      </c>
      <c r="AI11" s="55">
        <f>IF('Дата индикаторов'!AJ12="No data","x",$AI$2-'Дата индикаторов'!AJ12)</f>
        <v>0</v>
      </c>
      <c r="AJ11" s="55">
        <f>IF('Дата индикаторов'!AK12="No data","x",$AJ$2-'Дата индикаторов'!AK12)</f>
        <v>5</v>
      </c>
      <c r="AK11" s="55">
        <f>IF('Дата индикаторов'!AL12="No data","x",$AK$2-'Дата индикаторов'!AL12)</f>
        <v>0</v>
      </c>
      <c r="AL11" s="55">
        <f>IF('Дата индикаторов'!AM12="No data","x",$AL$2-'Дата индикаторов'!AM12)</f>
        <v>0</v>
      </c>
      <c r="AM11" s="55">
        <f>IF('Дата индикаторов'!AN12="No data","x",$AM$2-'Дата индикаторов'!AN12)</f>
        <v>0</v>
      </c>
      <c r="AN11" s="55">
        <f>IF('Дата индикаторов'!AO12="No data","x",$AN$2-'Дата индикаторов'!AO12)</f>
        <v>0</v>
      </c>
      <c r="AO11" s="55">
        <f>IF('Дата индикаторов'!AP12="No data","x",$AO$2-'Дата индикаторов'!AP12)</f>
        <v>0</v>
      </c>
      <c r="AP11" s="55">
        <f>IF('Дата индикаторов'!AQ12="No data","x",$AP$2-'Дата индикаторов'!AQ12)</f>
        <v>0</v>
      </c>
      <c r="AQ11" s="55">
        <f>IF('Дата индикаторов'!AR12="No data","x",$AQ$2-'Дата индикаторов'!AR12)</f>
        <v>0</v>
      </c>
      <c r="AR11" s="55">
        <f>IF('Дата индикаторов'!AS12="No data","x",$AR$2-'Дата индикаторов'!AS12)</f>
        <v>0</v>
      </c>
      <c r="AS11" s="55">
        <f>IF('Дата индикаторов'!AT12="No data","x",$AS$2-'Дата индикаторов'!AT12)</f>
        <v>1</v>
      </c>
      <c r="AT11" s="55">
        <f>IF('Дата индикаторов'!AU12="No data","x",$AT$2-'Дата индикаторов'!AU12)</f>
        <v>0</v>
      </c>
      <c r="AU11" s="55">
        <f>IF('Дата индикаторов'!AV12="No data","x",$AU$2-'Дата индикаторов'!AV12)</f>
        <v>0</v>
      </c>
      <c r="AV11" s="55">
        <f>IF('Дата индикаторов'!AW12="No data","x",$AV$2-'Дата индикаторов'!AW12)</f>
        <v>0</v>
      </c>
      <c r="AW11" s="55">
        <f>IF('Дата индикаторов'!AX12="No data","x",$AW$2-'Дата индикаторов'!AX12)</f>
        <v>0</v>
      </c>
      <c r="AX11" s="55">
        <f>IF('Дата индикаторов'!AY12="No data","x",$AX$2-'Дата индикаторов'!AY12)</f>
        <v>0</v>
      </c>
      <c r="AY11" s="55">
        <f>IF('Дата индикаторов'!AZ12="No data","x",$AY$2-'Дата индикаторов'!AZ12)</f>
        <v>0</v>
      </c>
      <c r="AZ11" s="55">
        <f>IF('Дата индикаторов'!BA12="No data","x",$AZ$2-'Дата индикаторов'!BA12)</f>
        <v>0</v>
      </c>
      <c r="BA11" s="55">
        <f>IF('Дата индикаторов'!BB12="No data","x",$BA$2-'Дата индикаторов'!BB12)</f>
        <v>0</v>
      </c>
      <c r="BB11" s="55">
        <f>IF('Дата индикаторов'!BC12="No data","x",$BB$2-'Дата индикаторов'!BC12)</f>
        <v>0</v>
      </c>
      <c r="BC11" s="55">
        <f>IF('Дата индикаторов'!BD12="No data","x",$BC$2-'Дата индикаторов'!BD12)</f>
        <v>0</v>
      </c>
      <c r="BD11" s="55">
        <f>IF('Дата индикаторов'!BE12="No data","x",$BD$2-'Дата индикаторов'!BE12)</f>
        <v>0</v>
      </c>
      <c r="BE11" s="55">
        <f>IF('Дата индикаторов'!BF12="No data","x",$BE$2-'Дата индикаторов'!BF12)</f>
        <v>0</v>
      </c>
      <c r="BF11" s="55">
        <f>IF('Дата индикаторов'!BG12="No data","x",$BF$2-'Дата индикаторов'!BG12)</f>
        <v>0</v>
      </c>
      <c r="BG11" s="55">
        <f>IF('Дата индикаторов'!BH12="No data","x",$BG$2-'Дата индикаторов'!BH12)</f>
        <v>0</v>
      </c>
      <c r="BH11">
        <f t="shared" si="0"/>
        <v>14</v>
      </c>
      <c r="BI11" s="56">
        <f t="shared" si="1"/>
        <v>0.24561403508771928</v>
      </c>
      <c r="BJ11">
        <f t="shared" si="2"/>
        <v>7</v>
      </c>
      <c r="BK11" s="56">
        <f t="shared" si="3"/>
        <v>0.86411300744033337</v>
      </c>
      <c r="BL11" s="58">
        <f t="shared" si="4"/>
        <v>0</v>
      </c>
    </row>
    <row r="12" spans="1:64" ht="15.75">
      <c r="A12" s="332" t="s">
        <v>83</v>
      </c>
      <c r="B12" s="55">
        <f>IF('Дата индикаторов'!C13="No data","x",$B$2-'Дата индикаторов'!C13)</f>
        <v>0</v>
      </c>
      <c r="C12" s="55">
        <f>IF('Дата индикаторов'!D13="No data","x",$C$2-'Дата индикаторов'!D13)</f>
        <v>0</v>
      </c>
      <c r="D12" s="55">
        <f>IF('Дата индикаторов'!E13="No data","x",$C$2-'Дата индикаторов'!E13)</f>
        <v>0</v>
      </c>
      <c r="E12" s="55">
        <f>IF('Дата индикаторов'!F13="No data","x",$E$2-'Дата индикаторов'!F13)</f>
        <v>0</v>
      </c>
      <c r="F12" s="55">
        <f>IF('Дата индикаторов'!G13="No data","x",$F$2-'Дата индикаторов'!G13)</f>
        <v>0</v>
      </c>
      <c r="G12" s="55">
        <f>IF('Дата индикаторов'!H13="No data","x",$G$2-'Дата индикаторов'!H13)</f>
        <v>0</v>
      </c>
      <c r="H12" s="55">
        <f>IF('Дата индикаторов'!I13="No data","x",$H$2-'Дата индикаторов'!I13)</f>
        <v>0</v>
      </c>
      <c r="I12" s="55">
        <f>IF('Дата индикаторов'!J13="No data","x",$I$2-'Дата индикаторов'!J13)</f>
        <v>0</v>
      </c>
      <c r="J12" s="55">
        <f>IF('Дата индикаторов'!K13="No data","x",$J$2-'Дата индикаторов'!K13)</f>
        <v>0</v>
      </c>
      <c r="K12" s="55">
        <f>IF('Дата индикаторов'!L13="No data","x",$K$2-'Дата индикаторов'!L13)</f>
        <v>0</v>
      </c>
      <c r="L12" s="55">
        <f>IF('Дата индикаторов'!M13="No data","x",$L$2-'Дата индикаторов'!M13)</f>
        <v>0</v>
      </c>
      <c r="M12" s="55">
        <f>IF('Дата индикаторов'!N13="No data","x",$M$2-'Дата индикаторов'!N13)</f>
        <v>0</v>
      </c>
      <c r="N12" s="55">
        <f>IF('Дата индикаторов'!O13="No data","x",$N$2-'Дата индикаторов'!O13)</f>
        <v>0</v>
      </c>
      <c r="O12" s="55">
        <f>IF('Дата индикаторов'!P13="No data","x",$O$2-'Дата индикаторов'!P13)</f>
        <v>4</v>
      </c>
      <c r="P12" s="55">
        <f>IF('Дата индикаторов'!Q13="No data","x",$P$2-'Дата индикаторов'!Q13)</f>
        <v>0</v>
      </c>
      <c r="Q12" s="55">
        <f>IF('Дата индикаторов'!R13="No data","x",$Q$2-'Дата индикаторов'!R13)</f>
        <v>1</v>
      </c>
      <c r="R12" s="55">
        <f>IF('Дата индикаторов'!S13="No data","x",$R$2-'Дата индикаторов'!S13)</f>
        <v>1</v>
      </c>
      <c r="S12" s="55">
        <f>IF('Дата индикаторов'!T13="No data","x",$S$2-'Дата индикаторов'!T13)</f>
        <v>0</v>
      </c>
      <c r="T12" s="55">
        <f>IF('Дата индикаторов'!U13="No data","x",$T$2-'Дата индикаторов'!U13)</f>
        <v>0</v>
      </c>
      <c r="U12" s="55">
        <f>IF('Дата индикаторов'!V13="No data","x",$U$2-'Дата индикаторов'!V13)</f>
        <v>0</v>
      </c>
      <c r="V12" s="55">
        <f>IF('Дата индикаторов'!W13="No data","x",$V$2-'Дата индикаторов'!W13)</f>
        <v>0</v>
      </c>
      <c r="W12" s="55">
        <f>IF('Дата индикаторов'!X13="No data","x",$W$2-'Дата индикаторов'!X13)</f>
        <v>0</v>
      </c>
      <c r="X12" s="55">
        <f>IF('Дата индикаторов'!Y13="No data","x",$X$2-'Дата индикаторов'!Y13)</f>
        <v>0</v>
      </c>
      <c r="Y12" s="55">
        <f>IF('Дата индикаторов'!Z13="No data","x",$Y$2-'Дата индикаторов'!Z13)</f>
        <v>0</v>
      </c>
      <c r="Z12" s="55">
        <f>IF('Дата индикаторов'!AA13="No data","x",$Z$2-'Дата индикаторов'!AA13)</f>
        <v>0</v>
      </c>
      <c r="AA12" s="55">
        <f>IF('Дата индикаторов'!AB13="No data","x",$AA$2-'Дата индикаторов'!AB13)</f>
        <v>0</v>
      </c>
      <c r="AB12" s="55">
        <f>IF('Дата индикаторов'!AC13="No data","x",$AB$2-'Дата индикаторов'!AC13)</f>
        <v>0</v>
      </c>
      <c r="AC12" s="55">
        <f>IF('Дата индикаторов'!AD13="No data","x",$AC$2-'Дата индикаторов'!AD13)</f>
        <v>0</v>
      </c>
      <c r="AD12" s="55">
        <f>IF('Дата индикаторов'!AE13="No data","x",$AD$2-'Дата индикаторов'!AE13)</f>
        <v>0</v>
      </c>
      <c r="AE12" s="55" t="str">
        <f>IF('Дата индикаторов'!AF13="No data","x",$AE$2-'Дата индикаторов'!AF13)</f>
        <v>x</v>
      </c>
      <c r="AF12" s="55">
        <f>IF('Дата индикаторов'!AG13="No data","x",$AF$2-'Дата индикаторов'!AG13)</f>
        <v>0</v>
      </c>
      <c r="AG12" s="55">
        <f>IF('Дата индикаторов'!AH13="No data","x",$AG$2-'Дата индикаторов'!AH13)</f>
        <v>1</v>
      </c>
      <c r="AH12" s="55">
        <f>IF('Дата индикаторов'!AI13="No data","x",$AH$2-'Дата индикаторов'!AI13)</f>
        <v>1</v>
      </c>
      <c r="AI12" s="55">
        <f>IF('Дата индикаторов'!AJ13="No data","x",$AI$2-'Дата индикаторов'!AJ13)</f>
        <v>0</v>
      </c>
      <c r="AJ12" s="55">
        <f>IF('Дата индикаторов'!AK13="No data","x",$AJ$2-'Дата индикаторов'!AK13)</f>
        <v>5</v>
      </c>
      <c r="AK12" s="55">
        <f>IF('Дата индикаторов'!AL13="No data","x",$AK$2-'Дата индикаторов'!AL13)</f>
        <v>0</v>
      </c>
      <c r="AL12" s="55">
        <f>IF('Дата индикаторов'!AM13="No data","x",$AL$2-'Дата индикаторов'!AM13)</f>
        <v>0</v>
      </c>
      <c r="AM12" s="55">
        <f>IF('Дата индикаторов'!AN13="No data","x",$AM$2-'Дата индикаторов'!AN13)</f>
        <v>0</v>
      </c>
      <c r="AN12" s="55">
        <f>IF('Дата индикаторов'!AO13="No data","x",$AN$2-'Дата индикаторов'!AO13)</f>
        <v>0</v>
      </c>
      <c r="AO12" s="55">
        <f>IF('Дата индикаторов'!AP13="No data","x",$AO$2-'Дата индикаторов'!AP13)</f>
        <v>0</v>
      </c>
      <c r="AP12" s="55">
        <f>IF('Дата индикаторов'!AQ13="No data","x",$AP$2-'Дата индикаторов'!AQ13)</f>
        <v>0</v>
      </c>
      <c r="AQ12" s="55">
        <f>IF('Дата индикаторов'!AR13="No data","x",$AQ$2-'Дата индикаторов'!AR13)</f>
        <v>0</v>
      </c>
      <c r="AR12" s="55">
        <f>IF('Дата индикаторов'!AS13="No data","x",$AR$2-'Дата индикаторов'!AS13)</f>
        <v>0</v>
      </c>
      <c r="AS12" s="55">
        <f>IF('Дата индикаторов'!AT13="No data","x",$AS$2-'Дата индикаторов'!AT13)</f>
        <v>1</v>
      </c>
      <c r="AT12" s="55">
        <f>IF('Дата индикаторов'!AU13="No data","x",$AT$2-'Дата индикаторов'!AU13)</f>
        <v>0</v>
      </c>
      <c r="AU12" s="55">
        <f>IF('Дата индикаторов'!AV13="No data","x",$AU$2-'Дата индикаторов'!AV13)</f>
        <v>0</v>
      </c>
      <c r="AV12" s="55">
        <f>IF('Дата индикаторов'!AW13="No data","x",$AV$2-'Дата индикаторов'!AW13)</f>
        <v>0</v>
      </c>
      <c r="AW12" s="55">
        <f>IF('Дата индикаторов'!AX13="No data","x",$AW$2-'Дата индикаторов'!AX13)</f>
        <v>0</v>
      </c>
      <c r="AX12" s="55">
        <f>IF('Дата индикаторов'!AY13="No data","x",$AX$2-'Дата индикаторов'!AY13)</f>
        <v>0</v>
      </c>
      <c r="AY12" s="55">
        <f>IF('Дата индикаторов'!AZ13="No data","x",$AY$2-'Дата индикаторов'!AZ13)</f>
        <v>0</v>
      </c>
      <c r="AZ12" s="55">
        <f>IF('Дата индикаторов'!BA13="No data","x",$AZ$2-'Дата индикаторов'!BA13)</f>
        <v>0</v>
      </c>
      <c r="BA12" s="55">
        <f>IF('Дата индикаторов'!BB13="No data","x",$BA$2-'Дата индикаторов'!BB13)</f>
        <v>0</v>
      </c>
      <c r="BB12" s="55">
        <f>IF('Дата индикаторов'!BC13="No data","x",$BB$2-'Дата индикаторов'!BC13)</f>
        <v>0</v>
      </c>
      <c r="BC12" s="55">
        <f>IF('Дата индикаторов'!BD13="No data","x",$BC$2-'Дата индикаторов'!BD13)</f>
        <v>0</v>
      </c>
      <c r="BD12" s="55">
        <f>IF('Дата индикаторов'!BE13="No data","x",$BD$2-'Дата индикаторов'!BE13)</f>
        <v>0</v>
      </c>
      <c r="BE12" s="55">
        <f>IF('Дата индикаторов'!BF13="No data","x",$BE$2-'Дата индикаторов'!BF13)</f>
        <v>0</v>
      </c>
      <c r="BF12" s="55">
        <f>IF('Дата индикаторов'!BG13="No data","x",$BF$2-'Дата индикаторов'!BG13)</f>
        <v>0</v>
      </c>
      <c r="BG12" s="55">
        <f>IF('Дата индикаторов'!BH13="No data","x",$BG$2-'Дата индикаторов'!BH13)</f>
        <v>0</v>
      </c>
      <c r="BH12">
        <f t="shared" si="0"/>
        <v>14</v>
      </c>
      <c r="BI12" s="56">
        <f t="shared" si="1"/>
        <v>0.24561403508771928</v>
      </c>
      <c r="BJ12">
        <f t="shared" si="2"/>
        <v>7</v>
      </c>
      <c r="BK12" s="56">
        <f t="shared" si="3"/>
        <v>0.86411300744033337</v>
      </c>
      <c r="BL12" s="58">
        <f t="shared" si="4"/>
        <v>0</v>
      </c>
    </row>
    <row r="13" spans="1:64" ht="15.75">
      <c r="A13" s="332" t="s">
        <v>84</v>
      </c>
      <c r="B13" s="55">
        <f>IF('Дата индикаторов'!C14="No data","x",$B$2-'Дата индикаторов'!C14)</f>
        <v>0</v>
      </c>
      <c r="C13" s="55">
        <f>IF('Дата индикаторов'!D14="No data","x",$C$2-'Дата индикаторов'!D14)</f>
        <v>0</v>
      </c>
      <c r="D13" s="55">
        <f>IF('Дата индикаторов'!E14="No data","x",$C$2-'Дата индикаторов'!E14)</f>
        <v>0</v>
      </c>
      <c r="E13" s="55">
        <f>IF('Дата индикаторов'!F14="No data","x",$E$2-'Дата индикаторов'!F14)</f>
        <v>0</v>
      </c>
      <c r="F13" s="55">
        <f>IF('Дата индикаторов'!G14="No data","x",$F$2-'Дата индикаторов'!G14)</f>
        <v>0</v>
      </c>
      <c r="G13" s="55">
        <f>IF('Дата индикаторов'!H14="No data","x",$G$2-'Дата индикаторов'!H14)</f>
        <v>0</v>
      </c>
      <c r="H13" s="55">
        <f>IF('Дата индикаторов'!I14="No data","x",$H$2-'Дата индикаторов'!I14)</f>
        <v>0</v>
      </c>
      <c r="I13" s="55">
        <f>IF('Дата индикаторов'!J14="No data","x",$I$2-'Дата индикаторов'!J14)</f>
        <v>0</v>
      </c>
      <c r="J13" s="55">
        <f>IF('Дата индикаторов'!K14="No data","x",$J$2-'Дата индикаторов'!K14)</f>
        <v>0</v>
      </c>
      <c r="K13" s="55">
        <f>IF('Дата индикаторов'!L14="No data","x",$K$2-'Дата индикаторов'!L14)</f>
        <v>0</v>
      </c>
      <c r="L13" s="55">
        <f>IF('Дата индикаторов'!M14="No data","x",$L$2-'Дата индикаторов'!M14)</f>
        <v>0</v>
      </c>
      <c r="M13" s="55">
        <f>IF('Дата индикаторов'!N14="No data","x",$M$2-'Дата индикаторов'!N14)</f>
        <v>0</v>
      </c>
      <c r="N13" s="55">
        <f>IF('Дата индикаторов'!O14="No data","x",$N$2-'Дата индикаторов'!O14)</f>
        <v>0</v>
      </c>
      <c r="O13" s="55">
        <f>IF('Дата индикаторов'!P14="No data","x",$O$2-'Дата индикаторов'!P14)</f>
        <v>6</v>
      </c>
      <c r="P13" s="55">
        <f>IF('Дата индикаторов'!Q14="No data","x",$P$2-'Дата индикаторов'!Q14)</f>
        <v>0</v>
      </c>
      <c r="Q13" s="55">
        <f>IF('Дата индикаторов'!R14="No data","x",$Q$2-'Дата индикаторов'!R14)</f>
        <v>1</v>
      </c>
      <c r="R13" s="55">
        <f>IF('Дата индикаторов'!S14="No data","x",$R$2-'Дата индикаторов'!S14)</f>
        <v>1</v>
      </c>
      <c r="S13" s="55">
        <f>IF('Дата индикаторов'!T14="No data","x",$S$2-'Дата индикаторов'!T14)</f>
        <v>0</v>
      </c>
      <c r="T13" s="55">
        <f>IF('Дата индикаторов'!U14="No data","x",$T$2-'Дата индикаторов'!U14)</f>
        <v>0</v>
      </c>
      <c r="U13" s="55">
        <f>IF('Дата индикаторов'!V14="No data","x",$U$2-'Дата индикаторов'!V14)</f>
        <v>0</v>
      </c>
      <c r="V13" s="55">
        <f>IF('Дата индикаторов'!W14="No data","x",$V$2-'Дата индикаторов'!W14)</f>
        <v>0</v>
      </c>
      <c r="W13" s="55">
        <f>IF('Дата индикаторов'!X14="No data","x",$W$2-'Дата индикаторов'!X14)</f>
        <v>0</v>
      </c>
      <c r="X13" s="55">
        <f>IF('Дата индикаторов'!Y14="No data","x",$X$2-'Дата индикаторов'!Y14)</f>
        <v>0</v>
      </c>
      <c r="Y13" s="55">
        <f>IF('Дата индикаторов'!Z14="No data","x",$Y$2-'Дата индикаторов'!Z14)</f>
        <v>0</v>
      </c>
      <c r="Z13" s="55">
        <f>IF('Дата индикаторов'!AA14="No data","x",$Z$2-'Дата индикаторов'!AA14)</f>
        <v>0</v>
      </c>
      <c r="AA13" s="55">
        <f>IF('Дата индикаторов'!AB14="No data","x",$AA$2-'Дата индикаторов'!AB14)</f>
        <v>0</v>
      </c>
      <c r="AB13" s="55">
        <f>IF('Дата индикаторов'!AC14="No data","x",$AB$2-'Дата индикаторов'!AC14)</f>
        <v>0</v>
      </c>
      <c r="AC13" s="55">
        <f>IF('Дата индикаторов'!AD14="No data","x",$AC$2-'Дата индикаторов'!AD14)</f>
        <v>0</v>
      </c>
      <c r="AD13" s="55">
        <f>IF('Дата индикаторов'!AE14="No data","x",$AD$2-'Дата индикаторов'!AE14)</f>
        <v>0</v>
      </c>
      <c r="AE13" s="55" t="str">
        <f>IF('Дата индикаторов'!AF14="No data","x",$AE$2-'Дата индикаторов'!AF14)</f>
        <v>x</v>
      </c>
      <c r="AF13" s="55">
        <f>IF('Дата индикаторов'!AG14="No data","x",$AF$2-'Дата индикаторов'!AG14)</f>
        <v>0</v>
      </c>
      <c r="AG13" s="55">
        <f>IF('Дата индикаторов'!AH14="No data","x",$AG$2-'Дата индикаторов'!AH14)</f>
        <v>1</v>
      </c>
      <c r="AH13" s="55">
        <f>IF('Дата индикаторов'!AI14="No data","x",$AH$2-'Дата индикаторов'!AI14)</f>
        <v>1</v>
      </c>
      <c r="AI13" s="55">
        <f>IF('Дата индикаторов'!AJ14="No data","x",$AI$2-'Дата индикаторов'!AJ14)</f>
        <v>0</v>
      </c>
      <c r="AJ13" s="55">
        <f>IF('Дата индикаторов'!AK14="No data","x",$AJ$2-'Дата индикаторов'!AK14)</f>
        <v>5</v>
      </c>
      <c r="AK13" s="55">
        <f>IF('Дата индикаторов'!AL14="No data","x",$AK$2-'Дата индикаторов'!AL14)</f>
        <v>0</v>
      </c>
      <c r="AL13" s="55">
        <f>IF('Дата индикаторов'!AM14="No data","x",$AL$2-'Дата индикаторов'!AM14)</f>
        <v>0</v>
      </c>
      <c r="AM13" s="55">
        <f>IF('Дата индикаторов'!AN14="No data","x",$AM$2-'Дата индикаторов'!AN14)</f>
        <v>0</v>
      </c>
      <c r="AN13" s="55">
        <f>IF('Дата индикаторов'!AO14="No data","x",$AN$2-'Дата индикаторов'!AO14)</f>
        <v>0</v>
      </c>
      <c r="AO13" s="55">
        <f>IF('Дата индикаторов'!AP14="No data","x",$AO$2-'Дата индикаторов'!AP14)</f>
        <v>0</v>
      </c>
      <c r="AP13" s="55">
        <f>IF('Дата индикаторов'!AQ14="No data","x",$AP$2-'Дата индикаторов'!AQ14)</f>
        <v>0</v>
      </c>
      <c r="AQ13" s="55">
        <f>IF('Дата индикаторов'!AR14="No data","x",$AQ$2-'Дата индикаторов'!AR14)</f>
        <v>0</v>
      </c>
      <c r="AR13" s="55">
        <f>IF('Дата индикаторов'!AS14="No data","x",$AR$2-'Дата индикаторов'!AS14)</f>
        <v>0</v>
      </c>
      <c r="AS13" s="55">
        <f>IF('Дата индикаторов'!AT14="No data","x",$AS$2-'Дата индикаторов'!AT14)</f>
        <v>1</v>
      </c>
      <c r="AT13" s="55">
        <f>IF('Дата индикаторов'!AU14="No data","x",$AT$2-'Дата индикаторов'!AU14)</f>
        <v>0</v>
      </c>
      <c r="AU13" s="55">
        <f>IF('Дата индикаторов'!AV14="No data","x",$AU$2-'Дата индикаторов'!AV14)</f>
        <v>0</v>
      </c>
      <c r="AV13" s="55">
        <f>IF('Дата индикаторов'!AW14="No data","x",$AV$2-'Дата индикаторов'!AW14)</f>
        <v>0</v>
      </c>
      <c r="AW13" s="55">
        <f>IF('Дата индикаторов'!AX14="No data","x",$AW$2-'Дата индикаторов'!AX14)</f>
        <v>0</v>
      </c>
      <c r="AX13" s="55">
        <f>IF('Дата индикаторов'!AY14="No data","x",$AX$2-'Дата индикаторов'!AY14)</f>
        <v>0</v>
      </c>
      <c r="AY13" s="55">
        <f>IF('Дата индикаторов'!AZ14="No data","x",$AY$2-'Дата индикаторов'!AZ14)</f>
        <v>0</v>
      </c>
      <c r="AZ13" s="55">
        <f>IF('Дата индикаторов'!BA14="No data","x",$AZ$2-'Дата индикаторов'!BA14)</f>
        <v>0</v>
      </c>
      <c r="BA13" s="55">
        <f>IF('Дата индикаторов'!BB14="No data","x",$BA$2-'Дата индикаторов'!BB14)</f>
        <v>0</v>
      </c>
      <c r="BB13" s="55">
        <f>IF('Дата индикаторов'!BC14="No data","x",$BB$2-'Дата индикаторов'!BC14)</f>
        <v>0</v>
      </c>
      <c r="BC13" s="55">
        <f>IF('Дата индикаторов'!BD14="No data","x",$BC$2-'Дата индикаторов'!BD14)</f>
        <v>0</v>
      </c>
      <c r="BD13" s="55">
        <f>IF('Дата индикаторов'!BE14="No data","x",$BD$2-'Дата индикаторов'!BE14)</f>
        <v>0</v>
      </c>
      <c r="BE13" s="55">
        <f>IF('Дата индикаторов'!BF14="No data","x",$BE$2-'Дата индикаторов'!BF14)</f>
        <v>0</v>
      </c>
      <c r="BF13" s="55">
        <f>IF('Дата индикаторов'!BG14="No data","x",$BF$2-'Дата индикаторов'!BG14)</f>
        <v>0</v>
      </c>
      <c r="BG13" s="55">
        <f>IF('Дата индикаторов'!BH14="No data","x",$BG$2-'Дата индикаторов'!BH14)</f>
        <v>0</v>
      </c>
      <c r="BH13">
        <f t="shared" si="0"/>
        <v>16</v>
      </c>
      <c r="BI13" s="56">
        <f t="shared" si="1"/>
        <v>0.2807017543859649</v>
      </c>
      <c r="BJ13">
        <f t="shared" si="2"/>
        <v>7</v>
      </c>
      <c r="BK13" s="56">
        <f t="shared" si="3"/>
        <v>1.0387979889885939</v>
      </c>
      <c r="BL13" s="58">
        <f t="shared" si="4"/>
        <v>0</v>
      </c>
    </row>
    <row r="14" spans="1:64" ht="15.75">
      <c r="A14" s="332" t="s">
        <v>85</v>
      </c>
      <c r="B14" s="55">
        <f>IF('Дата индикаторов'!C15="No data","x",$B$2-'Дата индикаторов'!C15)</f>
        <v>0</v>
      </c>
      <c r="C14" s="55">
        <f>IF('Дата индикаторов'!D15="No data","x",$C$2-'Дата индикаторов'!D15)</f>
        <v>0</v>
      </c>
      <c r="D14" s="55">
        <f>IF('Дата индикаторов'!E15="No data","x",$C$2-'Дата индикаторов'!E15)</f>
        <v>0</v>
      </c>
      <c r="E14" s="55">
        <f>IF('Дата индикаторов'!F15="No data","x",$E$2-'Дата индикаторов'!F15)</f>
        <v>0</v>
      </c>
      <c r="F14" s="55">
        <f>IF('Дата индикаторов'!G15="No data","x",$F$2-'Дата индикаторов'!G15)</f>
        <v>0</v>
      </c>
      <c r="G14" s="55">
        <f>IF('Дата индикаторов'!H15="No data","x",$G$2-'Дата индикаторов'!H15)</f>
        <v>0</v>
      </c>
      <c r="H14" s="55">
        <f>IF('Дата индикаторов'!I15="No data","x",$H$2-'Дата индикаторов'!I15)</f>
        <v>0</v>
      </c>
      <c r="I14" s="55">
        <f>IF('Дата индикаторов'!J15="No data","x",$I$2-'Дата индикаторов'!J15)</f>
        <v>0</v>
      </c>
      <c r="J14" s="55">
        <f>IF('Дата индикаторов'!K15="No data","x",$J$2-'Дата индикаторов'!K15)</f>
        <v>0</v>
      </c>
      <c r="K14" s="55">
        <f>IF('Дата индикаторов'!L15="No data","x",$K$2-'Дата индикаторов'!L15)</f>
        <v>0</v>
      </c>
      <c r="L14" s="55">
        <f>IF('Дата индикаторов'!M15="No data","x",$L$2-'Дата индикаторов'!M15)</f>
        <v>0</v>
      </c>
      <c r="M14" s="55">
        <f>IF('Дата индикаторов'!N15="No data","x",$M$2-'Дата индикаторов'!N15)</f>
        <v>0</v>
      </c>
      <c r="N14" s="55">
        <f>IF('Дата индикаторов'!O15="No data","x",$N$2-'Дата индикаторов'!O15)</f>
        <v>0</v>
      </c>
      <c r="O14" s="55">
        <f>IF('Дата индикаторов'!P15="No data","x",$O$2-'Дата индикаторов'!P15)</f>
        <v>4</v>
      </c>
      <c r="P14" s="55">
        <f>IF('Дата индикаторов'!Q15="No data","x",$P$2-'Дата индикаторов'!Q15)</f>
        <v>0</v>
      </c>
      <c r="Q14" s="55">
        <f>IF('Дата индикаторов'!R15="No data","x",$Q$2-'Дата индикаторов'!R15)</f>
        <v>1</v>
      </c>
      <c r="R14" s="55">
        <f>IF('Дата индикаторов'!S15="No data","x",$R$2-'Дата индикаторов'!S15)</f>
        <v>1</v>
      </c>
      <c r="S14" s="55">
        <f>IF('Дата индикаторов'!T15="No data","x",$S$2-'Дата индикаторов'!T15)</f>
        <v>0</v>
      </c>
      <c r="T14" s="55">
        <f>IF('Дата индикаторов'!U15="No data","x",$T$2-'Дата индикаторов'!U15)</f>
        <v>0</v>
      </c>
      <c r="U14" s="55">
        <f>IF('Дата индикаторов'!V15="No data","x",$U$2-'Дата индикаторов'!V15)</f>
        <v>0</v>
      </c>
      <c r="V14" s="55">
        <f>IF('Дата индикаторов'!W15="No data","x",$V$2-'Дата индикаторов'!W15)</f>
        <v>0</v>
      </c>
      <c r="W14" s="55">
        <f>IF('Дата индикаторов'!X15="No data","x",$W$2-'Дата индикаторов'!X15)</f>
        <v>0</v>
      </c>
      <c r="X14" s="55">
        <f>IF('Дата индикаторов'!Y15="No data","x",$X$2-'Дата индикаторов'!Y15)</f>
        <v>0</v>
      </c>
      <c r="Y14" s="55">
        <f>IF('Дата индикаторов'!Z15="No data","x",$Y$2-'Дата индикаторов'!Z15)</f>
        <v>0</v>
      </c>
      <c r="Z14" s="55">
        <f>IF('Дата индикаторов'!AA15="No data","x",$Z$2-'Дата индикаторов'!AA15)</f>
        <v>0</v>
      </c>
      <c r="AA14" s="55">
        <f>IF('Дата индикаторов'!AB15="No data","x",$AA$2-'Дата индикаторов'!AB15)</f>
        <v>0</v>
      </c>
      <c r="AB14" s="55">
        <f>IF('Дата индикаторов'!AC15="No data","x",$AB$2-'Дата индикаторов'!AC15)</f>
        <v>0</v>
      </c>
      <c r="AC14" s="55">
        <f>IF('Дата индикаторов'!AD15="No data","x",$AC$2-'Дата индикаторов'!AD15)</f>
        <v>0</v>
      </c>
      <c r="AD14" s="55">
        <f>IF('Дата индикаторов'!AE15="No data","x",$AD$2-'Дата индикаторов'!AE15)</f>
        <v>0</v>
      </c>
      <c r="AE14" s="55" t="str">
        <f>IF('Дата индикаторов'!AF15="No data","x",$AE$2-'Дата индикаторов'!AF15)</f>
        <v>x</v>
      </c>
      <c r="AF14" s="55">
        <f>IF('Дата индикаторов'!AG15="No data","x",$AF$2-'Дата индикаторов'!AG15)</f>
        <v>0</v>
      </c>
      <c r="AG14" s="55">
        <f>IF('Дата индикаторов'!AH15="No data","x",$AG$2-'Дата индикаторов'!AH15)</f>
        <v>1</v>
      </c>
      <c r="AH14" s="55">
        <f>IF('Дата индикаторов'!AI15="No data","x",$AH$2-'Дата индикаторов'!AI15)</f>
        <v>1</v>
      </c>
      <c r="AI14" s="55">
        <f>IF('Дата индикаторов'!AJ15="No data","x",$AI$2-'Дата индикаторов'!AJ15)</f>
        <v>0</v>
      </c>
      <c r="AJ14" s="55">
        <f>IF('Дата индикаторов'!AK15="No data","x",$AJ$2-'Дата индикаторов'!AK15)</f>
        <v>5</v>
      </c>
      <c r="AK14" s="55">
        <f>IF('Дата индикаторов'!AL15="No data","x",$AK$2-'Дата индикаторов'!AL15)</f>
        <v>0</v>
      </c>
      <c r="AL14" s="55">
        <f>IF('Дата индикаторов'!AM15="No data","x",$AL$2-'Дата индикаторов'!AM15)</f>
        <v>0</v>
      </c>
      <c r="AM14" s="55">
        <f>IF('Дата индикаторов'!AN15="No data","x",$AM$2-'Дата индикаторов'!AN15)</f>
        <v>0</v>
      </c>
      <c r="AN14" s="55">
        <f>IF('Дата индикаторов'!AO15="No data","x",$AN$2-'Дата индикаторов'!AO15)</f>
        <v>0</v>
      </c>
      <c r="AO14" s="55">
        <f>IF('Дата индикаторов'!AP15="No data","x",$AO$2-'Дата индикаторов'!AP15)</f>
        <v>0</v>
      </c>
      <c r="AP14" s="55">
        <f>IF('Дата индикаторов'!AQ15="No data","x",$AP$2-'Дата индикаторов'!AQ15)</f>
        <v>0</v>
      </c>
      <c r="AQ14" s="55">
        <f>IF('Дата индикаторов'!AR15="No data","x",$AQ$2-'Дата индикаторов'!AR15)</f>
        <v>0</v>
      </c>
      <c r="AR14" s="55">
        <f>IF('Дата индикаторов'!AS15="No data","x",$AR$2-'Дата индикаторов'!AS15)</f>
        <v>0</v>
      </c>
      <c r="AS14" s="55">
        <f>IF('Дата индикаторов'!AT15="No data","x",$AS$2-'Дата индикаторов'!AT15)</f>
        <v>1</v>
      </c>
      <c r="AT14" s="55">
        <f>IF('Дата индикаторов'!AU15="No data","x",$AT$2-'Дата индикаторов'!AU15)</f>
        <v>0</v>
      </c>
      <c r="AU14" s="55">
        <f>IF('Дата индикаторов'!AV15="No data","x",$AU$2-'Дата индикаторов'!AV15)</f>
        <v>0</v>
      </c>
      <c r="AV14" s="55">
        <f>IF('Дата индикаторов'!AW15="No data","x",$AV$2-'Дата индикаторов'!AW15)</f>
        <v>0</v>
      </c>
      <c r="AW14" s="55">
        <f>IF('Дата индикаторов'!AX15="No data","x",$AW$2-'Дата индикаторов'!AX15)</f>
        <v>0</v>
      </c>
      <c r="AX14" s="55">
        <f>IF('Дата индикаторов'!AY15="No data","x",$AX$2-'Дата индикаторов'!AY15)</f>
        <v>0</v>
      </c>
      <c r="AY14" s="55">
        <f>IF('Дата индикаторов'!AZ15="No data","x",$AY$2-'Дата индикаторов'!AZ15)</f>
        <v>0</v>
      </c>
      <c r="AZ14" s="55">
        <f>IF('Дата индикаторов'!BA15="No data","x",$AZ$2-'Дата индикаторов'!BA15)</f>
        <v>0</v>
      </c>
      <c r="BA14" s="55">
        <f>IF('Дата индикаторов'!BB15="No data","x",$BA$2-'Дата индикаторов'!BB15)</f>
        <v>0</v>
      </c>
      <c r="BB14" s="55">
        <f>IF('Дата индикаторов'!BC15="No data","x",$BB$2-'Дата индикаторов'!BC15)</f>
        <v>0</v>
      </c>
      <c r="BC14" s="55">
        <f>IF('Дата индикаторов'!BD15="No data","x",$BC$2-'Дата индикаторов'!BD15)</f>
        <v>0</v>
      </c>
      <c r="BD14" s="55">
        <f>IF('Дата индикаторов'!BE15="No data","x",$BD$2-'Дата индикаторов'!BE15)</f>
        <v>0</v>
      </c>
      <c r="BE14" s="55">
        <f>IF('Дата индикаторов'!BF15="No data","x",$BE$2-'Дата индикаторов'!BF15)</f>
        <v>0</v>
      </c>
      <c r="BF14" s="55">
        <f>IF('Дата индикаторов'!BG15="No data","x",$BF$2-'Дата индикаторов'!BG15)</f>
        <v>0</v>
      </c>
      <c r="BG14" s="55">
        <f>IF('Дата индикаторов'!BH15="No data","x",$BG$2-'Дата индикаторов'!BH15)</f>
        <v>0</v>
      </c>
      <c r="BH14">
        <f t="shared" si="0"/>
        <v>14</v>
      </c>
      <c r="BI14" s="56">
        <f t="shared" si="1"/>
        <v>0.24561403508771928</v>
      </c>
      <c r="BJ14">
        <f t="shared" si="2"/>
        <v>7</v>
      </c>
      <c r="BK14" s="56">
        <f t="shared" si="3"/>
        <v>0.86411300744033337</v>
      </c>
      <c r="BL14" s="58">
        <f t="shared" si="4"/>
        <v>0</v>
      </c>
    </row>
    <row r="15" spans="1:64" ht="15.75">
      <c r="A15" s="332" t="s">
        <v>86</v>
      </c>
      <c r="B15" s="55">
        <f>IF('Дата индикаторов'!C16="No data","x",$B$2-'Дата индикаторов'!C16)</f>
        <v>0</v>
      </c>
      <c r="C15" s="55">
        <f>IF('Дата индикаторов'!D16="No data","x",$C$2-'Дата индикаторов'!D16)</f>
        <v>0</v>
      </c>
      <c r="D15" s="55">
        <f>IF('Дата индикаторов'!E16="No data","x",$C$2-'Дата индикаторов'!E16)</f>
        <v>0</v>
      </c>
      <c r="E15" s="55">
        <f>IF('Дата индикаторов'!F16="No data","x",$E$2-'Дата индикаторов'!F16)</f>
        <v>0</v>
      </c>
      <c r="F15" s="55">
        <f>IF('Дата индикаторов'!G16="No data","x",$F$2-'Дата индикаторов'!G16)</f>
        <v>0</v>
      </c>
      <c r="G15" s="55">
        <f>IF('Дата индикаторов'!H16="No data","x",$G$2-'Дата индикаторов'!H16)</f>
        <v>0</v>
      </c>
      <c r="H15" s="55">
        <f>IF('Дата индикаторов'!I16="No data","x",$H$2-'Дата индикаторов'!I16)</f>
        <v>0</v>
      </c>
      <c r="I15" s="55">
        <f>IF('Дата индикаторов'!J16="No data","x",$I$2-'Дата индикаторов'!J16)</f>
        <v>0</v>
      </c>
      <c r="J15" s="55">
        <f>IF('Дата индикаторов'!K16="No data","x",$J$2-'Дата индикаторов'!K16)</f>
        <v>0</v>
      </c>
      <c r="K15" s="55">
        <f>IF('Дата индикаторов'!L16="No data","x",$K$2-'Дата индикаторов'!L16)</f>
        <v>0</v>
      </c>
      <c r="L15" s="55">
        <f>IF('Дата индикаторов'!M16="No data","x",$L$2-'Дата индикаторов'!M16)</f>
        <v>0</v>
      </c>
      <c r="M15" s="55">
        <f>IF('Дата индикаторов'!N16="No data","x",$M$2-'Дата индикаторов'!N16)</f>
        <v>0</v>
      </c>
      <c r="N15" s="55">
        <f>IF('Дата индикаторов'!O16="No data","x",$N$2-'Дата индикаторов'!O16)</f>
        <v>0</v>
      </c>
      <c r="O15" s="55">
        <f>IF('Дата индикаторов'!P16="No data","x",$O$2-'Дата индикаторов'!P16)</f>
        <v>4</v>
      </c>
      <c r="P15" s="55">
        <f>IF('Дата индикаторов'!Q16="No data","x",$P$2-'Дата индикаторов'!Q16)</f>
        <v>0</v>
      </c>
      <c r="Q15" s="55">
        <f>IF('Дата индикаторов'!R16="No data","x",$Q$2-'Дата индикаторов'!R16)</f>
        <v>1</v>
      </c>
      <c r="R15" s="55">
        <f>IF('Дата индикаторов'!S16="No data","x",$R$2-'Дата индикаторов'!S16)</f>
        <v>1</v>
      </c>
      <c r="S15" s="55">
        <f>IF('Дата индикаторов'!T16="No data","x",$S$2-'Дата индикаторов'!T16)</f>
        <v>0</v>
      </c>
      <c r="T15" s="55">
        <f>IF('Дата индикаторов'!U16="No data","x",$T$2-'Дата индикаторов'!U16)</f>
        <v>0</v>
      </c>
      <c r="U15" s="55">
        <f>IF('Дата индикаторов'!V16="No data","x",$U$2-'Дата индикаторов'!V16)</f>
        <v>0</v>
      </c>
      <c r="V15" s="55">
        <f>IF('Дата индикаторов'!W16="No data","x",$V$2-'Дата индикаторов'!W16)</f>
        <v>0</v>
      </c>
      <c r="W15" s="55">
        <f>IF('Дата индикаторов'!X16="No data","x",$W$2-'Дата индикаторов'!X16)</f>
        <v>0</v>
      </c>
      <c r="X15" s="55">
        <f>IF('Дата индикаторов'!Y16="No data","x",$X$2-'Дата индикаторов'!Y16)</f>
        <v>0</v>
      </c>
      <c r="Y15" s="55">
        <f>IF('Дата индикаторов'!Z16="No data","x",$Y$2-'Дата индикаторов'!Z16)</f>
        <v>0</v>
      </c>
      <c r="Z15" s="55">
        <f>IF('Дата индикаторов'!AA16="No data","x",$Z$2-'Дата индикаторов'!AA16)</f>
        <v>0</v>
      </c>
      <c r="AA15" s="55">
        <f>IF('Дата индикаторов'!AB16="No data","x",$AA$2-'Дата индикаторов'!AB16)</f>
        <v>0</v>
      </c>
      <c r="AB15" s="55">
        <f>IF('Дата индикаторов'!AC16="No data","x",$AB$2-'Дата индикаторов'!AC16)</f>
        <v>0</v>
      </c>
      <c r="AC15" s="55">
        <f>IF('Дата индикаторов'!AD16="No data","x",$AC$2-'Дата индикаторов'!AD16)</f>
        <v>0</v>
      </c>
      <c r="AD15" s="55">
        <f>IF('Дата индикаторов'!AE16="No data","x",$AD$2-'Дата индикаторов'!AE16)</f>
        <v>0</v>
      </c>
      <c r="AE15" s="55" t="str">
        <f>IF('Дата индикаторов'!AF16="No data","x",$AE$2-'Дата индикаторов'!AF16)</f>
        <v>x</v>
      </c>
      <c r="AF15" s="55">
        <f>IF('Дата индикаторов'!AG16="No data","x",$AF$2-'Дата индикаторов'!AG16)</f>
        <v>0</v>
      </c>
      <c r="AG15" s="55">
        <f>IF('Дата индикаторов'!AH16="No data","x",$AG$2-'Дата индикаторов'!AH16)</f>
        <v>1</v>
      </c>
      <c r="AH15" s="55">
        <f>IF('Дата индикаторов'!AI16="No data","x",$AH$2-'Дата индикаторов'!AI16)</f>
        <v>1</v>
      </c>
      <c r="AI15" s="55">
        <f>IF('Дата индикаторов'!AJ16="No data","x",$AI$2-'Дата индикаторов'!AJ16)</f>
        <v>0</v>
      </c>
      <c r="AJ15" s="55">
        <f>IF('Дата индикаторов'!AK16="No data","x",$AJ$2-'Дата индикаторов'!AK16)</f>
        <v>5</v>
      </c>
      <c r="AK15" s="55">
        <f>IF('Дата индикаторов'!AL16="No data","x",$AK$2-'Дата индикаторов'!AL16)</f>
        <v>0</v>
      </c>
      <c r="AL15" s="55">
        <f>IF('Дата индикаторов'!AM16="No data","x",$AL$2-'Дата индикаторов'!AM16)</f>
        <v>0</v>
      </c>
      <c r="AM15" s="55">
        <f>IF('Дата индикаторов'!AN16="No data","x",$AM$2-'Дата индикаторов'!AN16)</f>
        <v>0</v>
      </c>
      <c r="AN15" s="55">
        <f>IF('Дата индикаторов'!AO16="No data","x",$AN$2-'Дата индикаторов'!AO16)</f>
        <v>0</v>
      </c>
      <c r="AO15" s="55">
        <f>IF('Дата индикаторов'!AP16="No data","x",$AO$2-'Дата индикаторов'!AP16)</f>
        <v>0</v>
      </c>
      <c r="AP15" s="55">
        <f>IF('Дата индикаторов'!AQ16="No data","x",$AP$2-'Дата индикаторов'!AQ16)</f>
        <v>0</v>
      </c>
      <c r="AQ15" s="55">
        <f>IF('Дата индикаторов'!AR16="No data","x",$AQ$2-'Дата индикаторов'!AR16)</f>
        <v>0</v>
      </c>
      <c r="AR15" s="55">
        <f>IF('Дата индикаторов'!AS16="No data","x",$AR$2-'Дата индикаторов'!AS16)</f>
        <v>0</v>
      </c>
      <c r="AS15" s="55">
        <f>IF('Дата индикаторов'!AT16="No data","x",$AS$2-'Дата индикаторов'!AT16)</f>
        <v>1</v>
      </c>
      <c r="AT15" s="55">
        <f>IF('Дата индикаторов'!AU16="No data","x",$AT$2-'Дата индикаторов'!AU16)</f>
        <v>0</v>
      </c>
      <c r="AU15" s="55">
        <f>IF('Дата индикаторов'!AV16="No data","x",$AU$2-'Дата индикаторов'!AV16)</f>
        <v>0</v>
      </c>
      <c r="AV15" s="55">
        <f>IF('Дата индикаторов'!AW16="No data","x",$AV$2-'Дата индикаторов'!AW16)</f>
        <v>0</v>
      </c>
      <c r="AW15" s="55">
        <f>IF('Дата индикаторов'!AX16="No data","x",$AW$2-'Дата индикаторов'!AX16)</f>
        <v>0</v>
      </c>
      <c r="AX15" s="55">
        <f>IF('Дата индикаторов'!AY16="No data","x",$AX$2-'Дата индикаторов'!AY16)</f>
        <v>0</v>
      </c>
      <c r="AY15" s="55">
        <f>IF('Дата индикаторов'!AZ16="No data","x",$AY$2-'Дата индикаторов'!AZ16)</f>
        <v>0</v>
      </c>
      <c r="AZ15" s="55">
        <f>IF('Дата индикаторов'!BA16="No data","x",$AZ$2-'Дата индикаторов'!BA16)</f>
        <v>0</v>
      </c>
      <c r="BA15" s="55">
        <f>IF('Дата индикаторов'!BB16="No data","x",$BA$2-'Дата индикаторов'!BB16)</f>
        <v>0</v>
      </c>
      <c r="BB15" s="55">
        <f>IF('Дата индикаторов'!BC16="No data","x",$BB$2-'Дата индикаторов'!BC16)</f>
        <v>0</v>
      </c>
      <c r="BC15" s="55">
        <f>IF('Дата индикаторов'!BD16="No data","x",$BC$2-'Дата индикаторов'!BD16)</f>
        <v>0</v>
      </c>
      <c r="BD15" s="55">
        <f>IF('Дата индикаторов'!BE16="No data","x",$BD$2-'Дата индикаторов'!BE16)</f>
        <v>0</v>
      </c>
      <c r="BE15" s="55">
        <f>IF('Дата индикаторов'!BF16="No data","x",$BE$2-'Дата индикаторов'!BF16)</f>
        <v>0</v>
      </c>
      <c r="BF15" s="55">
        <f>IF('Дата индикаторов'!BG16="No data","x",$BF$2-'Дата индикаторов'!BG16)</f>
        <v>0</v>
      </c>
      <c r="BG15" s="55">
        <f>IF('Дата индикаторов'!BH16="No data","x",$BG$2-'Дата индикаторов'!BH16)</f>
        <v>0</v>
      </c>
      <c r="BH15">
        <f t="shared" si="0"/>
        <v>14</v>
      </c>
      <c r="BI15" s="56">
        <f t="shared" si="1"/>
        <v>0.24561403508771928</v>
      </c>
      <c r="BJ15">
        <f t="shared" si="2"/>
        <v>7</v>
      </c>
      <c r="BK15" s="56">
        <f t="shared" si="3"/>
        <v>0.86411300744033337</v>
      </c>
      <c r="BL15" s="58">
        <f t="shared" si="4"/>
        <v>0</v>
      </c>
    </row>
    <row r="16" spans="1:64" ht="15.75">
      <c r="A16" s="332" t="s">
        <v>153</v>
      </c>
      <c r="B16" s="55">
        <f>IF('Дата индикаторов'!C17="No data","x",$B$2-'Дата индикаторов'!C17)</f>
        <v>0</v>
      </c>
      <c r="C16" s="55">
        <f>IF('Дата индикаторов'!D17="No data","x",$C$2-'Дата индикаторов'!D17)</f>
        <v>0</v>
      </c>
      <c r="D16" s="55">
        <f>IF('Дата индикаторов'!E17="No data","x",$C$2-'Дата индикаторов'!E17)</f>
        <v>0</v>
      </c>
      <c r="E16" s="55">
        <f>IF('Дата индикаторов'!F17="No data","x",$E$2-'Дата индикаторов'!F17)</f>
        <v>0</v>
      </c>
      <c r="F16" s="55">
        <f>IF('Дата индикаторов'!G17="No data","x",$F$2-'Дата индикаторов'!G17)</f>
        <v>0</v>
      </c>
      <c r="G16" s="55">
        <f>IF('Дата индикаторов'!H17="No data","x",$G$2-'Дата индикаторов'!H17)</f>
        <v>0</v>
      </c>
      <c r="H16" s="55">
        <f>IF('Дата индикаторов'!I17="No data","x",$H$2-'Дата индикаторов'!I17)</f>
        <v>0</v>
      </c>
      <c r="I16" s="55">
        <f>IF('Дата индикаторов'!J17="No data","x",$I$2-'Дата индикаторов'!J17)</f>
        <v>0</v>
      </c>
      <c r="J16" s="55">
        <f>IF('Дата индикаторов'!K17="No data","x",$J$2-'Дата индикаторов'!K17)</f>
        <v>0</v>
      </c>
      <c r="K16" s="55" t="str">
        <f>IF('Дата индикаторов'!L17="No data","x",$K$2-'Дата индикаторов'!L17)</f>
        <v>x</v>
      </c>
      <c r="L16" s="55">
        <f>IF('Дата индикаторов'!M17="No data","x",$L$2-'Дата индикаторов'!M17)</f>
        <v>0</v>
      </c>
      <c r="M16" s="55">
        <f>IF('Дата индикаторов'!N17="No data","x",$M$2-'Дата индикаторов'!N17)</f>
        <v>0</v>
      </c>
      <c r="N16" s="55">
        <f>IF('Дата индикаторов'!O17="No data","x",$N$2-'Дата индикаторов'!O17)</f>
        <v>0</v>
      </c>
      <c r="O16" s="55">
        <f>IF('Дата индикаторов'!P17="No data","x",$O$2-'Дата индикаторов'!P17)</f>
        <v>4</v>
      </c>
      <c r="P16" s="55">
        <f>IF('Дата индикаторов'!Q17="No data","x",$P$2-'Дата индикаторов'!Q17)</f>
        <v>0</v>
      </c>
      <c r="Q16" s="55">
        <f>IF('Дата индикаторов'!R17="No data","x",$Q$2-'Дата индикаторов'!R17)</f>
        <v>1</v>
      </c>
      <c r="R16" s="55">
        <f>IF('Дата индикаторов'!S17="No data","x",$R$2-'Дата индикаторов'!S17)</f>
        <v>1</v>
      </c>
      <c r="S16" s="55">
        <f>IF('Дата индикаторов'!T17="No data","x",$S$2-'Дата индикаторов'!T17)</f>
        <v>0</v>
      </c>
      <c r="T16" s="55">
        <f>IF('Дата индикаторов'!U17="No data","x",$T$2-'Дата индикаторов'!U17)</f>
        <v>0</v>
      </c>
      <c r="U16" s="55">
        <f>IF('Дата индикаторов'!V17="No data","x",$U$2-'Дата индикаторов'!V17)</f>
        <v>0</v>
      </c>
      <c r="V16" s="55">
        <f>IF('Дата индикаторов'!W17="No data","x",$V$2-'Дата индикаторов'!W17)</f>
        <v>0</v>
      </c>
      <c r="W16" s="55">
        <f>IF('Дата индикаторов'!X17="No data","x",$W$2-'Дата индикаторов'!X17)</f>
        <v>0</v>
      </c>
      <c r="X16" s="55">
        <f>IF('Дата индикаторов'!Y17="No data","x",$X$2-'Дата индикаторов'!Y17)</f>
        <v>0</v>
      </c>
      <c r="Y16" s="55">
        <f>IF('Дата индикаторов'!Z17="No data","x",$Y$2-'Дата индикаторов'!Z17)</f>
        <v>0</v>
      </c>
      <c r="Z16" s="55">
        <f>IF('Дата индикаторов'!AA17="No data","x",$Z$2-'Дата индикаторов'!AA17)</f>
        <v>0</v>
      </c>
      <c r="AA16" s="55">
        <f>IF('Дата индикаторов'!AB17="No data","x",$AA$2-'Дата индикаторов'!AB17)</f>
        <v>0</v>
      </c>
      <c r="AB16" s="55">
        <f>IF('Дата индикаторов'!AC17="No data","x",$AB$2-'Дата индикаторов'!AC17)</f>
        <v>0</v>
      </c>
      <c r="AC16" s="55">
        <f>IF('Дата индикаторов'!AD17="No data","x",$AC$2-'Дата индикаторов'!AD17)</f>
        <v>0</v>
      </c>
      <c r="AD16" s="55">
        <f>IF('Дата индикаторов'!AE17="No data","x",$AD$2-'Дата индикаторов'!AE17)</f>
        <v>0</v>
      </c>
      <c r="AE16" s="55" t="str">
        <f>IF('Дата индикаторов'!AF17="No data","x",$AE$2-'Дата индикаторов'!AF17)</f>
        <v>x</v>
      </c>
      <c r="AF16" s="55">
        <f>IF('Дата индикаторов'!AG17="No data","x",$AF$2-'Дата индикаторов'!AG17)</f>
        <v>0</v>
      </c>
      <c r="AG16" s="55">
        <f>IF('Дата индикаторов'!AH17="No data","x",$AG$2-'Дата индикаторов'!AH17)</f>
        <v>1</v>
      </c>
      <c r="AH16" s="55">
        <f>IF('Дата индикаторов'!AI17="No data","x",$AH$2-'Дата индикаторов'!AI17)</f>
        <v>1</v>
      </c>
      <c r="AI16" s="55">
        <f>IF('Дата индикаторов'!AJ17="No data","x",$AI$2-'Дата индикаторов'!AJ17)</f>
        <v>0</v>
      </c>
      <c r="AJ16" s="55">
        <f>IF('Дата индикаторов'!AK17="No data","x",$AJ$2-'Дата индикаторов'!AK17)</f>
        <v>5</v>
      </c>
      <c r="AK16" s="55">
        <f>IF('Дата индикаторов'!AL17="No data","x",$AK$2-'Дата индикаторов'!AL17)</f>
        <v>0</v>
      </c>
      <c r="AL16" s="55">
        <f>IF('Дата индикаторов'!AM17="No data","x",$AL$2-'Дата индикаторов'!AM17)</f>
        <v>0</v>
      </c>
      <c r="AM16" s="55">
        <f>IF('Дата индикаторов'!AN17="No data","x",$AM$2-'Дата индикаторов'!AN17)</f>
        <v>0</v>
      </c>
      <c r="AN16" s="55">
        <f>IF('Дата индикаторов'!AO17="No data","x",$AN$2-'Дата индикаторов'!AO17)</f>
        <v>0</v>
      </c>
      <c r="AO16" s="55">
        <f>IF('Дата индикаторов'!AP17="No data","x",$AO$2-'Дата индикаторов'!AP17)</f>
        <v>0</v>
      </c>
      <c r="AP16" s="55">
        <f>IF('Дата индикаторов'!AQ17="No data","x",$AP$2-'Дата индикаторов'!AQ17)</f>
        <v>0</v>
      </c>
      <c r="AQ16" s="55">
        <f>IF('Дата индикаторов'!AR17="No data","x",$AQ$2-'Дата индикаторов'!AR17)</f>
        <v>0</v>
      </c>
      <c r="AR16" s="55">
        <f>IF('Дата индикаторов'!AS17="No data","x",$AR$2-'Дата индикаторов'!AS17)</f>
        <v>0</v>
      </c>
      <c r="AS16" s="55">
        <f>IF('Дата индикаторов'!AT17="No data","x",$AS$2-'Дата индикаторов'!AT17)</f>
        <v>1</v>
      </c>
      <c r="AT16" s="55">
        <f>IF('Дата индикаторов'!AU17="No data","x",$AT$2-'Дата индикаторов'!AU17)</f>
        <v>0</v>
      </c>
      <c r="AU16" s="55">
        <f>IF('Дата индикаторов'!AV17="No data","x",$AU$2-'Дата индикаторов'!AV17)</f>
        <v>0</v>
      </c>
      <c r="AV16" s="55">
        <f>IF('Дата индикаторов'!AW17="No data","x",$AV$2-'Дата индикаторов'!AW17)</f>
        <v>0</v>
      </c>
      <c r="AW16" s="55">
        <f>IF('Дата индикаторов'!AX17="No data","x",$AW$2-'Дата индикаторов'!AX17)</f>
        <v>0</v>
      </c>
      <c r="AX16" s="55">
        <f>IF('Дата индикаторов'!AY17="No data","x",$AX$2-'Дата индикаторов'!AY17)</f>
        <v>0</v>
      </c>
      <c r="AY16" s="55">
        <f>IF('Дата индикаторов'!AZ17="No data","x",$AY$2-'Дата индикаторов'!AZ17)</f>
        <v>0</v>
      </c>
      <c r="AZ16" s="55">
        <f>IF('Дата индикаторов'!BA17="No data","x",$AZ$2-'Дата индикаторов'!BA17)</f>
        <v>0</v>
      </c>
      <c r="BA16" s="55">
        <f>IF('Дата индикаторов'!BB17="No data","x",$BA$2-'Дата индикаторов'!BB17)</f>
        <v>0</v>
      </c>
      <c r="BB16" s="55">
        <f>IF('Дата индикаторов'!BC17="No data","x",$BB$2-'Дата индикаторов'!BC17)</f>
        <v>0</v>
      </c>
      <c r="BC16" s="55">
        <f>IF('Дата индикаторов'!BD17="No data","x",$BC$2-'Дата индикаторов'!BD17)</f>
        <v>0</v>
      </c>
      <c r="BD16" s="55">
        <f>IF('Дата индикаторов'!BE17="No data","x",$BD$2-'Дата индикаторов'!BE17)</f>
        <v>0</v>
      </c>
      <c r="BE16" s="55">
        <f>IF('Дата индикаторов'!BF17="No data","x",$BE$2-'Дата индикаторов'!BF17)</f>
        <v>0</v>
      </c>
      <c r="BF16" s="55">
        <f>IF('Дата индикаторов'!BG17="No data","x",$BF$2-'Дата индикаторов'!BG17)</f>
        <v>0</v>
      </c>
      <c r="BG16" s="55">
        <f>IF('Дата индикаторов'!BH17="No data","x",$BG$2-'Дата индикаторов'!BH17)</f>
        <v>0</v>
      </c>
      <c r="BH16">
        <f t="shared" si="0"/>
        <v>14</v>
      </c>
      <c r="BI16" s="56">
        <f t="shared" si="1"/>
        <v>0.25</v>
      </c>
      <c r="BJ16">
        <f t="shared" si="2"/>
        <v>7</v>
      </c>
      <c r="BK16" s="56">
        <f t="shared" si="3"/>
        <v>0.871165065546462</v>
      </c>
      <c r="BL16" s="58">
        <f t="shared" si="4"/>
        <v>0</v>
      </c>
    </row>
    <row r="17" spans="1:64" ht="15.75">
      <c r="A17" s="332" t="s">
        <v>87</v>
      </c>
      <c r="B17" s="55">
        <f>IF('Дата индикаторов'!C18="No data","x",$B$2-'Дата индикаторов'!C18)</f>
        <v>0</v>
      </c>
      <c r="C17" s="55">
        <f>IF('Дата индикаторов'!D18="No data","x",$C$2-'Дата индикаторов'!D18)</f>
        <v>0</v>
      </c>
      <c r="D17" s="55">
        <f>IF('Дата индикаторов'!E18="No data","x",$C$2-'Дата индикаторов'!E18)</f>
        <v>0</v>
      </c>
      <c r="E17" s="55">
        <f>IF('Дата индикаторов'!F18="No data","x",$E$2-'Дата индикаторов'!F18)</f>
        <v>0</v>
      </c>
      <c r="F17" s="55">
        <f>IF('Дата индикаторов'!G18="No data","x",$F$2-'Дата индикаторов'!G18)</f>
        <v>0</v>
      </c>
      <c r="G17" s="55">
        <f>IF('Дата индикаторов'!H18="No data","x",$G$2-'Дата индикаторов'!H18)</f>
        <v>0</v>
      </c>
      <c r="H17" s="55">
        <f>IF('Дата индикаторов'!I18="No data","x",$H$2-'Дата индикаторов'!I18)</f>
        <v>0</v>
      </c>
      <c r="I17" s="55">
        <f>IF('Дата индикаторов'!J18="No data","x",$I$2-'Дата индикаторов'!J18)</f>
        <v>0</v>
      </c>
      <c r="J17" s="55">
        <f>IF('Дата индикаторов'!K18="No data","x",$J$2-'Дата индикаторов'!K18)</f>
        <v>0</v>
      </c>
      <c r="K17" s="55">
        <f>IF('Дата индикаторов'!L18="No data","x",$K$2-'Дата индикаторов'!L18)</f>
        <v>0</v>
      </c>
      <c r="L17" s="55">
        <f>IF('Дата индикаторов'!M18="No data","x",$L$2-'Дата индикаторов'!M18)</f>
        <v>0</v>
      </c>
      <c r="M17" s="55">
        <f>IF('Дата индикаторов'!N18="No data","x",$M$2-'Дата индикаторов'!N18)</f>
        <v>0</v>
      </c>
      <c r="N17" s="55">
        <f>IF('Дата индикаторов'!O18="No data","x",$N$2-'Дата индикаторов'!O18)</f>
        <v>0</v>
      </c>
      <c r="O17" s="55">
        <f>IF('Дата индикаторов'!P18="No data","x",$O$2-'Дата индикаторов'!P18)</f>
        <v>4</v>
      </c>
      <c r="P17" s="55">
        <f>IF('Дата индикаторов'!Q18="No data","x",$P$2-'Дата индикаторов'!Q18)</f>
        <v>0</v>
      </c>
      <c r="Q17" s="55">
        <f>IF('Дата индикаторов'!R18="No data","x",$Q$2-'Дата индикаторов'!R18)</f>
        <v>1</v>
      </c>
      <c r="R17" s="55">
        <f>IF('Дата индикаторов'!S18="No data","x",$R$2-'Дата индикаторов'!S18)</f>
        <v>1</v>
      </c>
      <c r="S17" s="55">
        <f>IF('Дата индикаторов'!T18="No data","x",$S$2-'Дата индикаторов'!T18)</f>
        <v>0</v>
      </c>
      <c r="T17" s="55">
        <f>IF('Дата индикаторов'!U18="No data","x",$T$2-'Дата индикаторов'!U18)</f>
        <v>0</v>
      </c>
      <c r="U17" s="55">
        <f>IF('Дата индикаторов'!V18="No data","x",$U$2-'Дата индикаторов'!V18)</f>
        <v>0</v>
      </c>
      <c r="V17" s="55">
        <f>IF('Дата индикаторов'!W18="No data","x",$V$2-'Дата индикаторов'!W18)</f>
        <v>0</v>
      </c>
      <c r="W17" s="55">
        <f>IF('Дата индикаторов'!X18="No data","x",$W$2-'Дата индикаторов'!X18)</f>
        <v>0</v>
      </c>
      <c r="X17" s="55">
        <f>IF('Дата индикаторов'!Y18="No data","x",$X$2-'Дата индикаторов'!Y18)</f>
        <v>0</v>
      </c>
      <c r="Y17" s="55">
        <f>IF('Дата индикаторов'!Z18="No data","x",$Y$2-'Дата индикаторов'!Z18)</f>
        <v>0</v>
      </c>
      <c r="Z17" s="55">
        <f>IF('Дата индикаторов'!AA18="No data","x",$Z$2-'Дата индикаторов'!AA18)</f>
        <v>0</v>
      </c>
      <c r="AA17" s="55">
        <f>IF('Дата индикаторов'!AB18="No data","x",$AA$2-'Дата индикаторов'!AB18)</f>
        <v>0</v>
      </c>
      <c r="AB17" s="55">
        <f>IF('Дата индикаторов'!AC18="No data","x",$AB$2-'Дата индикаторов'!AC18)</f>
        <v>0</v>
      </c>
      <c r="AC17" s="55">
        <f>IF('Дата индикаторов'!AD18="No data","x",$AC$2-'Дата индикаторов'!AD18)</f>
        <v>0</v>
      </c>
      <c r="AD17" s="55">
        <f>IF('Дата индикаторов'!AE18="No data","x",$AD$2-'Дата индикаторов'!AE18)</f>
        <v>0</v>
      </c>
      <c r="AE17" s="55" t="str">
        <f>IF('Дата индикаторов'!AF18="No data","x",$AE$2-'Дата индикаторов'!AF18)</f>
        <v>x</v>
      </c>
      <c r="AF17" s="55">
        <f>IF('Дата индикаторов'!AG18="No data","x",$AF$2-'Дата индикаторов'!AG18)</f>
        <v>0</v>
      </c>
      <c r="AG17" s="55">
        <f>IF('Дата индикаторов'!AH18="No data","x",$AG$2-'Дата индикаторов'!AH18)</f>
        <v>1</v>
      </c>
      <c r="AH17" s="55">
        <f>IF('Дата индикаторов'!AI18="No data","x",$AH$2-'Дата индикаторов'!AI18)</f>
        <v>1</v>
      </c>
      <c r="AI17" s="55">
        <f>IF('Дата индикаторов'!AJ18="No data","x",$AI$2-'Дата индикаторов'!AJ18)</f>
        <v>0</v>
      </c>
      <c r="AJ17" s="55">
        <f>IF('Дата индикаторов'!AK18="No data","x",$AJ$2-'Дата индикаторов'!AK18)</f>
        <v>5</v>
      </c>
      <c r="AK17" s="55">
        <f>IF('Дата индикаторов'!AL18="No data","x",$AK$2-'Дата индикаторов'!AL18)</f>
        <v>0</v>
      </c>
      <c r="AL17" s="55">
        <f>IF('Дата индикаторов'!AM18="No data","x",$AL$2-'Дата индикаторов'!AM18)</f>
        <v>0</v>
      </c>
      <c r="AM17" s="55">
        <f>IF('Дата индикаторов'!AN18="No data","x",$AM$2-'Дата индикаторов'!AN18)</f>
        <v>0</v>
      </c>
      <c r="AN17" s="55">
        <f>IF('Дата индикаторов'!AO18="No data","x",$AN$2-'Дата индикаторов'!AO18)</f>
        <v>0</v>
      </c>
      <c r="AO17" s="55">
        <f>IF('Дата индикаторов'!AP18="No data","x",$AO$2-'Дата индикаторов'!AP18)</f>
        <v>0</v>
      </c>
      <c r="AP17" s="55">
        <f>IF('Дата индикаторов'!AQ18="No data","x",$AP$2-'Дата индикаторов'!AQ18)</f>
        <v>0</v>
      </c>
      <c r="AQ17" s="55">
        <f>IF('Дата индикаторов'!AR18="No data","x",$AQ$2-'Дата индикаторов'!AR18)</f>
        <v>0</v>
      </c>
      <c r="AR17" s="55">
        <f>IF('Дата индикаторов'!AS18="No data","x",$AR$2-'Дата индикаторов'!AS18)</f>
        <v>0</v>
      </c>
      <c r="AS17" s="55">
        <f>IF('Дата индикаторов'!AT18="No data","x",$AS$2-'Дата индикаторов'!AT18)</f>
        <v>1</v>
      </c>
      <c r="AT17" s="55">
        <f>IF('Дата индикаторов'!AU18="No data","x",$AT$2-'Дата индикаторов'!AU18)</f>
        <v>0</v>
      </c>
      <c r="AU17" s="55">
        <f>IF('Дата индикаторов'!AV18="No data","x",$AU$2-'Дата индикаторов'!AV18)</f>
        <v>0</v>
      </c>
      <c r="AV17" s="55">
        <f>IF('Дата индикаторов'!AW18="No data","x",$AV$2-'Дата индикаторов'!AW18)</f>
        <v>0</v>
      </c>
      <c r="AW17" s="55">
        <f>IF('Дата индикаторов'!AX18="No data","x",$AW$2-'Дата индикаторов'!AX18)</f>
        <v>0</v>
      </c>
      <c r="AX17" s="55">
        <f>IF('Дата индикаторов'!AY18="No data","x",$AX$2-'Дата индикаторов'!AY18)</f>
        <v>0</v>
      </c>
      <c r="AY17" s="55">
        <f>IF('Дата индикаторов'!AZ18="No data","x",$AY$2-'Дата индикаторов'!AZ18)</f>
        <v>0</v>
      </c>
      <c r="AZ17" s="55">
        <f>IF('Дата индикаторов'!BA18="No data","x",$AZ$2-'Дата индикаторов'!BA18)</f>
        <v>0</v>
      </c>
      <c r="BA17" s="55">
        <f>IF('Дата индикаторов'!BB18="No data","x",$BA$2-'Дата индикаторов'!BB18)</f>
        <v>0</v>
      </c>
      <c r="BB17" s="55">
        <f>IF('Дата индикаторов'!BC18="No data","x",$BB$2-'Дата индикаторов'!BC18)</f>
        <v>0</v>
      </c>
      <c r="BC17" s="55">
        <f>IF('Дата индикаторов'!BD18="No data","x",$BC$2-'Дата индикаторов'!BD18)</f>
        <v>0</v>
      </c>
      <c r="BD17" s="55">
        <f>IF('Дата индикаторов'!BE18="No data","x",$BD$2-'Дата индикаторов'!BE18)</f>
        <v>0</v>
      </c>
      <c r="BE17" s="55">
        <f>IF('Дата индикаторов'!BF18="No data","x",$BE$2-'Дата индикаторов'!BF18)</f>
        <v>0</v>
      </c>
      <c r="BF17" s="55">
        <f>IF('Дата индикаторов'!BG18="No data","x",$BF$2-'Дата индикаторов'!BG18)</f>
        <v>0</v>
      </c>
      <c r="BG17" s="55">
        <f>IF('Дата индикаторов'!BH18="No data","x",$BG$2-'Дата индикаторов'!BH18)</f>
        <v>0</v>
      </c>
      <c r="BH17">
        <f t="shared" si="0"/>
        <v>14</v>
      </c>
      <c r="BI17" s="56">
        <f t="shared" si="1"/>
        <v>0.24561403508771928</v>
      </c>
      <c r="BJ17">
        <f t="shared" si="2"/>
        <v>7</v>
      </c>
      <c r="BK17" s="56">
        <f t="shared" si="3"/>
        <v>0.86411300744033337</v>
      </c>
      <c r="BL17" s="58">
        <f t="shared" si="4"/>
        <v>0</v>
      </c>
    </row>
    <row r="18" spans="1:64" ht="15.75">
      <c r="A18" s="332" t="s">
        <v>88</v>
      </c>
      <c r="B18" s="55">
        <f>IF('Дата индикаторов'!C19="No data","x",$B$2-'Дата индикаторов'!C19)</f>
        <v>0</v>
      </c>
      <c r="C18" s="55">
        <f>IF('Дата индикаторов'!D19="No data","x",$C$2-'Дата индикаторов'!D19)</f>
        <v>0</v>
      </c>
      <c r="D18" s="55">
        <f>IF('Дата индикаторов'!E19="No data","x",$C$2-'Дата индикаторов'!E19)</f>
        <v>0</v>
      </c>
      <c r="E18" s="55">
        <f>IF('Дата индикаторов'!F19="No data","x",$E$2-'Дата индикаторов'!F19)</f>
        <v>0</v>
      </c>
      <c r="F18" s="55">
        <f>IF('Дата индикаторов'!G19="No data","x",$F$2-'Дата индикаторов'!G19)</f>
        <v>0</v>
      </c>
      <c r="G18" s="55">
        <f>IF('Дата индикаторов'!H19="No data","x",$G$2-'Дата индикаторов'!H19)</f>
        <v>0</v>
      </c>
      <c r="H18" s="55">
        <f>IF('Дата индикаторов'!I19="No data","x",$H$2-'Дата индикаторов'!I19)</f>
        <v>0</v>
      </c>
      <c r="I18" s="55">
        <f>IF('Дата индикаторов'!J19="No data","x",$I$2-'Дата индикаторов'!J19)</f>
        <v>0</v>
      </c>
      <c r="J18" s="55">
        <f>IF('Дата индикаторов'!K19="No data","x",$J$2-'Дата индикаторов'!K19)</f>
        <v>0</v>
      </c>
      <c r="K18" s="55">
        <f>IF('Дата индикаторов'!L19="No data","x",$K$2-'Дата индикаторов'!L19)</f>
        <v>0</v>
      </c>
      <c r="L18" s="55">
        <f>IF('Дата индикаторов'!M19="No data","x",$L$2-'Дата индикаторов'!M19)</f>
        <v>0</v>
      </c>
      <c r="M18" s="55">
        <f>IF('Дата индикаторов'!N19="No data","x",$M$2-'Дата индикаторов'!N19)</f>
        <v>0</v>
      </c>
      <c r="N18" s="55">
        <f>IF('Дата индикаторов'!O19="No data","x",$N$2-'Дата индикаторов'!O19)</f>
        <v>0</v>
      </c>
      <c r="O18" s="55">
        <f>IF('Дата индикаторов'!P19="No data","x",$O$2-'Дата индикаторов'!P19)</f>
        <v>4</v>
      </c>
      <c r="P18" s="55">
        <f>IF('Дата индикаторов'!Q19="No data","x",$P$2-'Дата индикаторов'!Q19)</f>
        <v>0</v>
      </c>
      <c r="Q18" s="55">
        <f>IF('Дата индикаторов'!R19="No data","x",$Q$2-'Дата индикаторов'!R19)</f>
        <v>1</v>
      </c>
      <c r="R18" s="55">
        <f>IF('Дата индикаторов'!S19="No data","x",$R$2-'Дата индикаторов'!S19)</f>
        <v>1</v>
      </c>
      <c r="S18" s="55">
        <f>IF('Дата индикаторов'!T19="No data","x",$S$2-'Дата индикаторов'!T19)</f>
        <v>0</v>
      </c>
      <c r="T18" s="55">
        <f>IF('Дата индикаторов'!U19="No data","x",$T$2-'Дата индикаторов'!U19)</f>
        <v>0</v>
      </c>
      <c r="U18" s="55">
        <f>IF('Дата индикаторов'!V19="No data","x",$U$2-'Дата индикаторов'!V19)</f>
        <v>0</v>
      </c>
      <c r="V18" s="55">
        <f>IF('Дата индикаторов'!W19="No data","x",$V$2-'Дата индикаторов'!W19)</f>
        <v>0</v>
      </c>
      <c r="W18" s="55">
        <f>IF('Дата индикаторов'!X19="No data","x",$W$2-'Дата индикаторов'!X19)</f>
        <v>0</v>
      </c>
      <c r="X18" s="55">
        <f>IF('Дата индикаторов'!Y19="No data","x",$X$2-'Дата индикаторов'!Y19)</f>
        <v>0</v>
      </c>
      <c r="Y18" s="55">
        <f>IF('Дата индикаторов'!Z19="No data","x",$Y$2-'Дата индикаторов'!Z19)</f>
        <v>0</v>
      </c>
      <c r="Z18" s="55">
        <f>IF('Дата индикаторов'!AA19="No data","x",$Z$2-'Дата индикаторов'!AA19)</f>
        <v>0</v>
      </c>
      <c r="AA18" s="55">
        <f>IF('Дата индикаторов'!AB19="No data","x",$AA$2-'Дата индикаторов'!AB19)</f>
        <v>0</v>
      </c>
      <c r="AB18" s="55">
        <f>IF('Дата индикаторов'!AC19="No data","x",$AB$2-'Дата индикаторов'!AC19)</f>
        <v>0</v>
      </c>
      <c r="AC18" s="55">
        <f>IF('Дата индикаторов'!AD19="No data","x",$AC$2-'Дата индикаторов'!AD19)</f>
        <v>0</v>
      </c>
      <c r="AD18" s="55">
        <f>IF('Дата индикаторов'!AE19="No data","x",$AD$2-'Дата индикаторов'!AE19)</f>
        <v>0</v>
      </c>
      <c r="AE18" s="55" t="str">
        <f>IF('Дата индикаторов'!AF19="No data","x",$AE$2-'Дата индикаторов'!AF19)</f>
        <v>x</v>
      </c>
      <c r="AF18" s="55">
        <f>IF('Дата индикаторов'!AG19="No data","x",$AF$2-'Дата индикаторов'!AG19)</f>
        <v>0</v>
      </c>
      <c r="AG18" s="55">
        <f>IF('Дата индикаторов'!AH19="No data","x",$AG$2-'Дата индикаторов'!AH19)</f>
        <v>1</v>
      </c>
      <c r="AH18" s="55">
        <f>IF('Дата индикаторов'!AI19="No data","x",$AH$2-'Дата индикаторов'!AI19)</f>
        <v>1</v>
      </c>
      <c r="AI18" s="55">
        <f>IF('Дата индикаторов'!AJ19="No data","x",$AI$2-'Дата индикаторов'!AJ19)</f>
        <v>0</v>
      </c>
      <c r="AJ18" s="55">
        <f>IF('Дата индикаторов'!AK19="No data","x",$AJ$2-'Дата индикаторов'!AK19)</f>
        <v>5</v>
      </c>
      <c r="AK18" s="55">
        <f>IF('Дата индикаторов'!AL19="No data","x",$AK$2-'Дата индикаторов'!AL19)</f>
        <v>0</v>
      </c>
      <c r="AL18" s="55">
        <f>IF('Дата индикаторов'!AM19="No data","x",$AL$2-'Дата индикаторов'!AM19)</f>
        <v>0</v>
      </c>
      <c r="AM18" s="55">
        <f>IF('Дата индикаторов'!AN19="No data","x",$AM$2-'Дата индикаторов'!AN19)</f>
        <v>0</v>
      </c>
      <c r="AN18" s="55">
        <f>IF('Дата индикаторов'!AO19="No data","x",$AN$2-'Дата индикаторов'!AO19)</f>
        <v>0</v>
      </c>
      <c r="AO18" s="55">
        <f>IF('Дата индикаторов'!AP19="No data","x",$AO$2-'Дата индикаторов'!AP19)</f>
        <v>0</v>
      </c>
      <c r="AP18" s="55">
        <f>IF('Дата индикаторов'!AQ19="No data","x",$AP$2-'Дата индикаторов'!AQ19)</f>
        <v>0</v>
      </c>
      <c r="AQ18" s="55">
        <f>IF('Дата индикаторов'!AR19="No data","x",$AQ$2-'Дата индикаторов'!AR19)</f>
        <v>0</v>
      </c>
      <c r="AR18" s="55">
        <f>IF('Дата индикаторов'!AS19="No data","x",$AR$2-'Дата индикаторов'!AS19)</f>
        <v>0</v>
      </c>
      <c r="AS18" s="55">
        <f>IF('Дата индикаторов'!AT19="No data","x",$AS$2-'Дата индикаторов'!AT19)</f>
        <v>1</v>
      </c>
      <c r="AT18" s="55">
        <f>IF('Дата индикаторов'!AU19="No data","x",$AT$2-'Дата индикаторов'!AU19)</f>
        <v>0</v>
      </c>
      <c r="AU18" s="55">
        <f>IF('Дата индикаторов'!AV19="No data","x",$AU$2-'Дата индикаторов'!AV19)</f>
        <v>0</v>
      </c>
      <c r="AV18" s="55">
        <f>IF('Дата индикаторов'!AW19="No data","x",$AV$2-'Дата индикаторов'!AW19)</f>
        <v>0</v>
      </c>
      <c r="AW18" s="55">
        <f>IF('Дата индикаторов'!AX19="No data","x",$AW$2-'Дата индикаторов'!AX19)</f>
        <v>0</v>
      </c>
      <c r="AX18" s="55">
        <f>IF('Дата индикаторов'!AY19="No data","x",$AX$2-'Дата индикаторов'!AY19)</f>
        <v>0</v>
      </c>
      <c r="AY18" s="55">
        <f>IF('Дата индикаторов'!AZ19="No data","x",$AY$2-'Дата индикаторов'!AZ19)</f>
        <v>0</v>
      </c>
      <c r="AZ18" s="55">
        <f>IF('Дата индикаторов'!BA19="No data","x",$AZ$2-'Дата индикаторов'!BA19)</f>
        <v>0</v>
      </c>
      <c r="BA18" s="55">
        <f>IF('Дата индикаторов'!BB19="No data","x",$BA$2-'Дата индикаторов'!BB19)</f>
        <v>0</v>
      </c>
      <c r="BB18" s="55">
        <f>IF('Дата индикаторов'!BC19="No data","x",$BB$2-'Дата индикаторов'!BC19)</f>
        <v>0</v>
      </c>
      <c r="BC18" s="55">
        <f>IF('Дата индикаторов'!BD19="No data","x",$BC$2-'Дата индикаторов'!BD19)</f>
        <v>0</v>
      </c>
      <c r="BD18" s="55">
        <f>IF('Дата индикаторов'!BE19="No data","x",$BD$2-'Дата индикаторов'!BE19)</f>
        <v>0</v>
      </c>
      <c r="BE18" s="55">
        <f>IF('Дата индикаторов'!BF19="No data","x",$BE$2-'Дата индикаторов'!BF19)</f>
        <v>0</v>
      </c>
      <c r="BF18" s="55">
        <f>IF('Дата индикаторов'!BG19="No data","x",$BF$2-'Дата индикаторов'!BG19)</f>
        <v>0</v>
      </c>
      <c r="BG18" s="55">
        <f>IF('Дата индикаторов'!BH19="No data","x",$BG$2-'Дата индикаторов'!BH19)</f>
        <v>0</v>
      </c>
      <c r="BH18">
        <f t="shared" si="0"/>
        <v>14</v>
      </c>
      <c r="BI18" s="56">
        <f t="shared" si="1"/>
        <v>0.24561403508771928</v>
      </c>
      <c r="BJ18">
        <f t="shared" si="2"/>
        <v>7</v>
      </c>
      <c r="BK18" s="56">
        <f t="shared" si="3"/>
        <v>0.86411300744033337</v>
      </c>
      <c r="BL18" s="58">
        <f t="shared" si="4"/>
        <v>0</v>
      </c>
    </row>
    <row r="19" spans="1:64" ht="15.75">
      <c r="A19" s="344" t="s">
        <v>80</v>
      </c>
      <c r="B19" s="55">
        <f>IF('Дата индикаторов'!C20="No data","x",$B$2-'Дата индикаторов'!C20)</f>
        <v>0</v>
      </c>
      <c r="C19" s="55">
        <f>IF('Дата индикаторов'!D20="No data","x",$C$2-'Дата индикаторов'!D20)</f>
        <v>0</v>
      </c>
      <c r="D19" s="55">
        <f>IF('Дата индикаторов'!E20="No data","x",$C$2-'Дата индикаторов'!E20)</f>
        <v>0</v>
      </c>
      <c r="E19" s="55">
        <f>IF('Дата индикаторов'!F20="No data","x",$E$2-'Дата индикаторов'!F20)</f>
        <v>0</v>
      </c>
      <c r="F19" s="55">
        <f>IF('Дата индикаторов'!G20="No data","x",$F$2-'Дата индикаторов'!G20)</f>
        <v>0</v>
      </c>
      <c r="G19" s="55">
        <f>IF('Дата индикаторов'!H20="No data","x",$G$2-'Дата индикаторов'!H20)</f>
        <v>0</v>
      </c>
      <c r="H19" s="55">
        <f>IF('Дата индикаторов'!I20="No data","x",$H$2-'Дата индикаторов'!I20)</f>
        <v>0</v>
      </c>
      <c r="I19" s="55">
        <f>IF('Дата индикаторов'!J20="No data","x",$I$2-'Дата индикаторов'!J20)</f>
        <v>0</v>
      </c>
      <c r="J19" s="55">
        <f>IF('Дата индикаторов'!K20="No data","x",$J$2-'Дата индикаторов'!K20)</f>
        <v>0</v>
      </c>
      <c r="K19" s="55">
        <f>IF('Дата индикаторов'!L20="No data","x",$K$2-'Дата индикаторов'!L20)</f>
        <v>0</v>
      </c>
      <c r="L19" s="55">
        <f>IF('Дата индикаторов'!M20="No data","x",$L$2-'Дата индикаторов'!M20)</f>
        <v>0</v>
      </c>
      <c r="M19" s="55">
        <f>IF('Дата индикаторов'!N20="No data","x",$M$2-'Дата индикаторов'!N20)</f>
        <v>0</v>
      </c>
      <c r="N19" s="55">
        <f>IF('Дата индикаторов'!O20="No data","x",$N$2-'Дата индикаторов'!O20)</f>
        <v>0</v>
      </c>
      <c r="O19" s="55">
        <f>IF('Дата индикаторов'!P20="No data","x",$O$2-'Дата индикаторов'!P20)</f>
        <v>4</v>
      </c>
      <c r="P19" s="55">
        <f>IF('Дата индикаторов'!Q20="No data","x",$P$2-'Дата индикаторов'!Q20)</f>
        <v>0</v>
      </c>
      <c r="Q19" s="55">
        <f>IF('Дата индикаторов'!R20="No data","x",$Q$2-'Дата индикаторов'!R20)</f>
        <v>1</v>
      </c>
      <c r="R19" s="55">
        <f>IF('Дата индикаторов'!S20="No data","x",$R$2-'Дата индикаторов'!S20)</f>
        <v>1</v>
      </c>
      <c r="S19" s="55">
        <f>IF('Дата индикаторов'!T20="No data","x",$S$2-'Дата индикаторов'!T20)</f>
        <v>0</v>
      </c>
      <c r="T19" s="55">
        <f>IF('Дата индикаторов'!U20="No data","x",$T$2-'Дата индикаторов'!U20)</f>
        <v>0</v>
      </c>
      <c r="U19" s="55">
        <f>IF('Дата индикаторов'!V20="No data","x",$U$2-'Дата индикаторов'!V20)</f>
        <v>0</v>
      </c>
      <c r="V19" s="55">
        <f>IF('Дата индикаторов'!W20="No data","x",$V$2-'Дата индикаторов'!W20)</f>
        <v>0</v>
      </c>
      <c r="W19" s="55">
        <f>IF('Дата индикаторов'!X20="No data","x",$W$2-'Дата индикаторов'!X20)</f>
        <v>0</v>
      </c>
      <c r="X19" s="55">
        <f>IF('Дата индикаторов'!Y20="No data","x",$X$2-'Дата индикаторов'!Y20)</f>
        <v>0</v>
      </c>
      <c r="Y19" s="55">
        <f>IF('Дата индикаторов'!Z20="No data","x",$Y$2-'Дата индикаторов'!Z20)</f>
        <v>0</v>
      </c>
      <c r="Z19" s="55">
        <f>IF('Дата индикаторов'!AA20="No data","x",$Z$2-'Дата индикаторов'!AA20)</f>
        <v>0</v>
      </c>
      <c r="AA19" s="55">
        <f>IF('Дата индикаторов'!AB20="No data","x",$AA$2-'Дата индикаторов'!AB20)</f>
        <v>0</v>
      </c>
      <c r="AB19" s="55">
        <f>IF('Дата индикаторов'!AC20="No data","x",$AB$2-'Дата индикаторов'!AC20)</f>
        <v>0</v>
      </c>
      <c r="AC19" s="55">
        <f>IF('Дата индикаторов'!AD20="No data","x",$AC$2-'Дата индикаторов'!AD20)</f>
        <v>0</v>
      </c>
      <c r="AD19" s="55">
        <f>IF('Дата индикаторов'!AE20="No data","x",$AD$2-'Дата индикаторов'!AE20)</f>
        <v>0</v>
      </c>
      <c r="AE19" s="55" t="str">
        <f>IF('Дата индикаторов'!AF20="No data","x",$AE$2-'Дата индикаторов'!AF20)</f>
        <v>x</v>
      </c>
      <c r="AF19" s="55">
        <f>IF('Дата индикаторов'!AG20="No data","x",$AF$2-'Дата индикаторов'!AG20)</f>
        <v>0</v>
      </c>
      <c r="AG19" s="55">
        <f>IF('Дата индикаторов'!AH20="No data","x",$AG$2-'Дата индикаторов'!AH20)</f>
        <v>1</v>
      </c>
      <c r="AH19" s="55">
        <f>IF('Дата индикаторов'!AI20="No data","x",$AH$2-'Дата индикаторов'!AI20)</f>
        <v>1</v>
      </c>
      <c r="AI19" s="55">
        <f>IF('Дата индикаторов'!AJ20="No data","x",$AI$2-'Дата индикаторов'!AJ20)</f>
        <v>0</v>
      </c>
      <c r="AJ19" s="55">
        <f>IF('Дата индикаторов'!AK20="No data","x",$AJ$2-'Дата индикаторов'!AK20)</f>
        <v>5</v>
      </c>
      <c r="AK19" s="55">
        <f>IF('Дата индикаторов'!AL20="No data","x",$AK$2-'Дата индикаторов'!AL20)</f>
        <v>0</v>
      </c>
      <c r="AL19" s="55">
        <f>IF('Дата индикаторов'!AM20="No data","x",$AL$2-'Дата индикаторов'!AM20)</f>
        <v>0</v>
      </c>
      <c r="AM19" s="55">
        <f>IF('Дата индикаторов'!AN20="No data","x",$AM$2-'Дата индикаторов'!AN20)</f>
        <v>0</v>
      </c>
      <c r="AN19" s="55">
        <f>IF('Дата индикаторов'!AO20="No data","x",$AN$2-'Дата индикаторов'!AO20)</f>
        <v>0</v>
      </c>
      <c r="AO19" s="55">
        <f>IF('Дата индикаторов'!AP20="No data","x",$AO$2-'Дата индикаторов'!AP20)</f>
        <v>0</v>
      </c>
      <c r="AP19" s="55">
        <f>IF('Дата индикаторов'!AQ20="No data","x",$AP$2-'Дата индикаторов'!AQ20)</f>
        <v>0</v>
      </c>
      <c r="AQ19" s="55">
        <f>IF('Дата индикаторов'!AR20="No data","x",$AQ$2-'Дата индикаторов'!AR20)</f>
        <v>0</v>
      </c>
      <c r="AR19" s="55">
        <f>IF('Дата индикаторов'!AS20="No data","x",$AR$2-'Дата индикаторов'!AS20)</f>
        <v>0</v>
      </c>
      <c r="AS19" s="55">
        <f>IF('Дата индикаторов'!AT20="No data","x",$AS$2-'Дата индикаторов'!AT20)</f>
        <v>1</v>
      </c>
      <c r="AT19" s="55">
        <f>IF('Дата индикаторов'!AU20="No data","x",$AT$2-'Дата индикаторов'!AU20)</f>
        <v>0</v>
      </c>
      <c r="AU19" s="55">
        <f>IF('Дата индикаторов'!AV20="No data","x",$AU$2-'Дата индикаторов'!AV20)</f>
        <v>0</v>
      </c>
      <c r="AV19" s="55">
        <f>IF('Дата индикаторов'!AW20="No data","x",$AV$2-'Дата индикаторов'!AW20)</f>
        <v>0</v>
      </c>
      <c r="AW19" s="55">
        <f>IF('Дата индикаторов'!AX20="No data","x",$AW$2-'Дата индикаторов'!AX20)</f>
        <v>0</v>
      </c>
      <c r="AX19" s="55">
        <f>IF('Дата индикаторов'!AY20="No data","x",$AX$2-'Дата индикаторов'!AY20)</f>
        <v>0</v>
      </c>
      <c r="AY19" s="55">
        <f>IF('Дата индикаторов'!AZ20="No data","x",$AY$2-'Дата индикаторов'!AZ20)</f>
        <v>0</v>
      </c>
      <c r="AZ19" s="55">
        <f>IF('Дата индикаторов'!BA20="No data","x",$AZ$2-'Дата индикаторов'!BA20)</f>
        <v>0</v>
      </c>
      <c r="BA19" s="55">
        <f>IF('Дата индикаторов'!BB20="No data","x",$BA$2-'Дата индикаторов'!BB20)</f>
        <v>0</v>
      </c>
      <c r="BB19" s="55">
        <f>IF('Дата индикаторов'!BC20="No data","x",$BB$2-'Дата индикаторов'!BC20)</f>
        <v>0</v>
      </c>
      <c r="BC19" s="55">
        <f>IF('Дата индикаторов'!BD20="No data","x",$BC$2-'Дата индикаторов'!BD20)</f>
        <v>0</v>
      </c>
      <c r="BD19" s="55">
        <f>IF('Дата индикаторов'!BE20="No data","x",$BD$2-'Дата индикаторов'!BE20)</f>
        <v>0</v>
      </c>
      <c r="BE19" s="55">
        <f>IF('Дата индикаторов'!BF20="No data","x",$BE$2-'Дата индикаторов'!BF20)</f>
        <v>0</v>
      </c>
      <c r="BF19" s="55">
        <f>IF('Дата индикаторов'!BG20="No data","x",$BF$2-'Дата индикаторов'!BG20)</f>
        <v>0</v>
      </c>
      <c r="BG19" s="55">
        <f>IF('Дата индикаторов'!BH20="No data","x",$BG$2-'Дата индикаторов'!BH20)</f>
        <v>0</v>
      </c>
      <c r="BH19">
        <f t="shared" si="0"/>
        <v>14</v>
      </c>
      <c r="BI19" s="56">
        <f t="shared" si="1"/>
        <v>0.24561403508771928</v>
      </c>
      <c r="BJ19">
        <f t="shared" si="2"/>
        <v>7</v>
      </c>
      <c r="BK19" s="56">
        <f t="shared" si="3"/>
        <v>0.86411300744033337</v>
      </c>
      <c r="BL19" s="58">
        <f t="shared" si="4"/>
        <v>0</v>
      </c>
    </row>
    <row r="20" spans="1:64" ht="15.75">
      <c r="A20" s="332" t="s">
        <v>64</v>
      </c>
      <c r="B20" s="55">
        <f>IF('Дата индикаторов'!C21="No data","x",$B$2-'Дата индикаторов'!C21)</f>
        <v>0</v>
      </c>
      <c r="C20" s="55">
        <f>IF('Дата индикаторов'!D21="No data","x",$C$2-'Дата индикаторов'!D21)</f>
        <v>0</v>
      </c>
      <c r="D20" s="55">
        <f>IF('Дата индикаторов'!E21="No data","x",$C$2-'Дата индикаторов'!E21)</f>
        <v>0</v>
      </c>
      <c r="E20" s="55">
        <f>IF('Дата индикаторов'!F21="No data","x",$E$2-'Дата индикаторов'!F21)</f>
        <v>0</v>
      </c>
      <c r="F20" s="55">
        <f>IF('Дата индикаторов'!G21="No data","x",$F$2-'Дата индикаторов'!G21)</f>
        <v>0</v>
      </c>
      <c r="G20" s="55">
        <f>IF('Дата индикаторов'!H21="No data","x",$G$2-'Дата индикаторов'!H21)</f>
        <v>0</v>
      </c>
      <c r="H20" s="55">
        <f>IF('Дата индикаторов'!I21="No data","x",$H$2-'Дата индикаторов'!I21)</f>
        <v>0</v>
      </c>
      <c r="I20" s="55">
        <f>IF('Дата индикаторов'!J21="No data","x",$I$2-'Дата индикаторов'!J21)</f>
        <v>0</v>
      </c>
      <c r="J20" s="55">
        <f>IF('Дата индикаторов'!K21="No data","x",$J$2-'Дата индикаторов'!K21)</f>
        <v>0</v>
      </c>
      <c r="K20" s="55">
        <f>IF('Дата индикаторов'!L21="No data","x",$K$2-'Дата индикаторов'!L21)</f>
        <v>0</v>
      </c>
      <c r="L20" s="55">
        <f>IF('Дата индикаторов'!M21="No data","x",$L$2-'Дата индикаторов'!M21)</f>
        <v>0</v>
      </c>
      <c r="M20" s="55">
        <f>IF('Дата индикаторов'!N21="No data","x",$M$2-'Дата индикаторов'!N21)</f>
        <v>0</v>
      </c>
      <c r="N20" s="55">
        <f>IF('Дата индикаторов'!O21="No data","x",$N$2-'Дата индикаторов'!O21)</f>
        <v>0</v>
      </c>
      <c r="O20" s="55">
        <f>IF('Дата индикаторов'!P21="No data","x",$O$2-'Дата индикаторов'!P21)</f>
        <v>1</v>
      </c>
      <c r="P20" s="55">
        <f>IF('Дата индикаторов'!Q21="No data","x",$P$2-'Дата индикаторов'!Q21)</f>
        <v>0</v>
      </c>
      <c r="Q20" s="55">
        <f>IF('Дата индикаторов'!R21="No data","x",$Q$2-'Дата индикаторов'!R21)</f>
        <v>1</v>
      </c>
      <c r="R20" s="55">
        <f>IF('Дата индикаторов'!S21="No data","x",$R$2-'Дата индикаторов'!S21)</f>
        <v>1</v>
      </c>
      <c r="S20" s="55">
        <f>IF('Дата индикаторов'!T21="No data","x",$S$2-'Дата индикаторов'!T21)</f>
        <v>11</v>
      </c>
      <c r="T20" s="55">
        <f>IF('Дата индикаторов'!U21="No data","x",$T$2-'Дата индикаторов'!U21)</f>
        <v>11</v>
      </c>
      <c r="U20" s="55">
        <f>IF('Дата индикаторов'!V21="No data","x",$U$2-'Дата индикаторов'!V21)</f>
        <v>0</v>
      </c>
      <c r="V20" s="55">
        <f>IF('Дата индикаторов'!W21="No data","x",$V$2-'Дата индикаторов'!W21)</f>
        <v>0</v>
      </c>
      <c r="W20" s="55">
        <f>IF('Дата индикаторов'!X21="No data","x",$W$2-'Дата индикаторов'!X21)</f>
        <v>0</v>
      </c>
      <c r="X20" s="55">
        <f>IF('Дата индикаторов'!Y21="No data","x",$X$2-'Дата индикаторов'!Y21)</f>
        <v>0</v>
      </c>
      <c r="Y20" s="55">
        <f>IF('Дата индикаторов'!Z21="No data","x",$Y$2-'Дата индикаторов'!Z21)</f>
        <v>1</v>
      </c>
      <c r="Z20" s="55">
        <f>IF('Дата индикаторов'!AA21="No data","x",$Z$2-'Дата индикаторов'!AA21)</f>
        <v>0</v>
      </c>
      <c r="AA20" s="55">
        <f>IF('Дата индикаторов'!AB21="No data","x",$AA$2-'Дата индикаторов'!AB21)</f>
        <v>0</v>
      </c>
      <c r="AB20" s="55">
        <f>IF('Дата индикаторов'!AC21="No data","x",$AB$2-'Дата индикаторов'!AC21)</f>
        <v>0</v>
      </c>
      <c r="AC20" s="55">
        <f>IF('Дата индикаторов'!AD21="No data","x",$AC$2-'Дата индикаторов'!AD21)</f>
        <v>0</v>
      </c>
      <c r="AD20" s="55">
        <f>IF('Дата индикаторов'!AE21="No data","x",$AD$2-'Дата индикаторов'!AE21)</f>
        <v>0</v>
      </c>
      <c r="AE20" s="55" t="str">
        <f>IF('Дата индикаторов'!AF21="No data","x",$AE$2-'Дата индикаторов'!AF21)</f>
        <v>x</v>
      </c>
      <c r="AF20" s="55">
        <f>IF('Дата индикаторов'!AG21="No data","x",$AF$2-'Дата индикаторов'!AG21)</f>
        <v>0</v>
      </c>
      <c r="AG20" s="55">
        <f>IF('Дата индикаторов'!AH21="No data","x",$AG$2-'Дата индикаторов'!AH21)</f>
        <v>0</v>
      </c>
      <c r="AH20" s="55">
        <f>IF('Дата индикаторов'!AI21="No data","x",$AH$2-'Дата индикаторов'!AI21)</f>
        <v>0</v>
      </c>
      <c r="AI20" s="55">
        <f>IF('Дата индикаторов'!AJ21="No data","x",$AI$2-'Дата индикаторов'!AJ21)</f>
        <v>0</v>
      </c>
      <c r="AJ20" s="55">
        <f>IF('Дата индикаторов'!AK21="No data","x",$AJ$2-'Дата индикаторов'!AK21)</f>
        <v>0</v>
      </c>
      <c r="AK20" s="55" t="str">
        <f>IF('Дата индикаторов'!AL21="No data","x",$AK$2-'Дата индикаторов'!AL21)</f>
        <v>x</v>
      </c>
      <c r="AL20" s="55">
        <f>IF('Дата индикаторов'!AM21="No data","x",$AL$2-'Дата индикаторов'!AM21)</f>
        <v>0</v>
      </c>
      <c r="AM20" s="55">
        <f>IF('Дата индикаторов'!AN21="No data","x",$AM$2-'Дата индикаторов'!AN21)</f>
        <v>0</v>
      </c>
      <c r="AN20" s="55">
        <f>IF('Дата индикаторов'!AO21="No data","x",$AN$2-'Дата индикаторов'!AO21)</f>
        <v>0</v>
      </c>
      <c r="AO20" s="55">
        <f>IF('Дата индикаторов'!AP21="No data","x",$AO$2-'Дата индикаторов'!AP21)</f>
        <v>0</v>
      </c>
      <c r="AP20" s="55">
        <f>IF('Дата индикаторов'!AQ21="No data","x",$AP$2-'Дата индикаторов'!AQ21)</f>
        <v>0</v>
      </c>
      <c r="AQ20" s="55">
        <f>IF('Дата индикаторов'!AR21="No data","x",$AQ$2-'Дата индикаторов'!AR21)</f>
        <v>0</v>
      </c>
      <c r="AR20" s="55">
        <f>IF('Дата индикаторов'!AS21="No data","x",$AR$2-'Дата индикаторов'!AS21)</f>
        <v>0</v>
      </c>
      <c r="AS20" s="55">
        <f>IF('Дата индикаторов'!AT21="No data","x",$AS$2-'Дата индикаторов'!AT21)</f>
        <v>1</v>
      </c>
      <c r="AT20" s="55">
        <f>IF('Дата индикаторов'!AU21="No data","x",$AT$2-'Дата индикаторов'!AU21)</f>
        <v>0</v>
      </c>
      <c r="AU20" s="55">
        <f>IF('Дата индикаторов'!AV21="No data","x",$AU$2-'Дата индикаторов'!AV21)</f>
        <v>0</v>
      </c>
      <c r="AV20" s="55">
        <f>IF('Дата индикаторов'!AW21="No data","x",$AV$2-'Дата индикаторов'!AW21)</f>
        <v>0</v>
      </c>
      <c r="AW20" s="55">
        <f>IF('Дата индикаторов'!AX21="No data","x",$AW$2-'Дата индикаторов'!AX21)</f>
        <v>0</v>
      </c>
      <c r="AX20" s="55">
        <f>IF('Дата индикаторов'!AY21="No data","x",$AX$2-'Дата индикаторов'!AY21)</f>
        <v>1</v>
      </c>
      <c r="AY20" s="55">
        <f>IF('Дата индикаторов'!AZ21="No data","x",$AY$2-'Дата индикаторов'!AZ21)</f>
        <v>1</v>
      </c>
      <c r="AZ20" s="55">
        <f>IF('Дата индикаторов'!BA21="No data","x",$AZ$2-'Дата индикаторов'!BA21)</f>
        <v>1</v>
      </c>
      <c r="BA20" s="55">
        <f>IF('Дата индикаторов'!BB21="No data","x",$BA$2-'Дата индикаторов'!BB21)</f>
        <v>1</v>
      </c>
      <c r="BB20" s="55">
        <f>IF('Дата индикаторов'!BC21="No data","x",$BB$2-'Дата индикаторов'!BC21)</f>
        <v>2</v>
      </c>
      <c r="BC20" s="55">
        <f>IF('Дата индикаторов'!BD21="No data","x",$BC$2-'Дата индикаторов'!BD21)</f>
        <v>0</v>
      </c>
      <c r="BD20" s="55">
        <f>IF('Дата индикаторов'!BE21="No data","x",$BD$2-'Дата индикаторов'!BE21)</f>
        <v>2</v>
      </c>
      <c r="BE20" s="55">
        <f>IF('Дата индикаторов'!BF21="No data","x",$BE$2-'Дата индикаторов'!BF21)</f>
        <v>0</v>
      </c>
      <c r="BF20" s="55">
        <f>IF('Дата индикаторов'!BG21="No data","x",$BF$2-'Дата индикаторов'!BG21)</f>
        <v>0</v>
      </c>
      <c r="BG20" s="55">
        <f>IF('Дата индикаторов'!BH21="No data","x",$BG$2-'Дата индикаторов'!BH21)</f>
        <v>0</v>
      </c>
      <c r="BH20">
        <f>SUM(B20:BG20)</f>
        <v>35</v>
      </c>
      <c r="BI20" s="56">
        <f t="shared" si="1"/>
        <v>0.625</v>
      </c>
      <c r="BJ20">
        <f t="shared" ref="BJ20:BJ28" si="9">COUNTIF(B20:BG20,"&gt;0")</f>
        <v>13</v>
      </c>
      <c r="BK20" s="56">
        <f t="shared" ref="BK20:BK28" si="10">_xlfn.STDEV.P(B20:BG20)</f>
        <v>2.0577597041442912</v>
      </c>
      <c r="BL20" s="58">
        <f t="shared" ref="BL20:BL28" si="11">MEDIAN(B20:BG20)</f>
        <v>0</v>
      </c>
    </row>
    <row r="21" spans="1:64" ht="15.75">
      <c r="A21" s="332" t="s">
        <v>65</v>
      </c>
      <c r="B21" s="55">
        <f>IF('Дата индикаторов'!C22="No data","x",$B$2-'Дата индикаторов'!C22)</f>
        <v>0</v>
      </c>
      <c r="C21" s="55">
        <f>IF('Дата индикаторов'!D22="No data","x",$C$2-'Дата индикаторов'!D22)</f>
        <v>0</v>
      </c>
      <c r="D21" s="55">
        <f>IF('Дата индикаторов'!E22="No data","x",$C$2-'Дата индикаторов'!E22)</f>
        <v>0</v>
      </c>
      <c r="E21" s="55">
        <f>IF('Дата индикаторов'!F22="No data","x",$E$2-'Дата индикаторов'!F22)</f>
        <v>0</v>
      </c>
      <c r="F21" s="55">
        <f>IF('Дата индикаторов'!G22="No data","x",$F$2-'Дата индикаторов'!G22)</f>
        <v>0</v>
      </c>
      <c r="G21" s="55">
        <f>IF('Дата индикаторов'!H22="No data","x",$G$2-'Дата индикаторов'!H22)</f>
        <v>0</v>
      </c>
      <c r="H21" s="55">
        <f>IF('Дата индикаторов'!I22="No data","x",$H$2-'Дата индикаторов'!I22)</f>
        <v>0</v>
      </c>
      <c r="I21" s="55">
        <f>IF('Дата индикаторов'!J22="No data","x",$I$2-'Дата индикаторов'!J22)</f>
        <v>0</v>
      </c>
      <c r="J21" s="55">
        <f>IF('Дата индикаторов'!K22="No data","x",$J$2-'Дата индикаторов'!K22)</f>
        <v>0</v>
      </c>
      <c r="K21" s="55">
        <f>IF('Дата индикаторов'!L22="No data","x",$K$2-'Дата индикаторов'!L22)</f>
        <v>0</v>
      </c>
      <c r="L21" s="55">
        <f>IF('Дата индикаторов'!M22="No data","x",$L$2-'Дата индикаторов'!M22)</f>
        <v>0</v>
      </c>
      <c r="M21" s="55">
        <f>IF('Дата индикаторов'!N22="No data","x",$M$2-'Дата индикаторов'!N22)</f>
        <v>0</v>
      </c>
      <c r="N21" s="55">
        <f>IF('Дата индикаторов'!O22="No data","x",$N$2-'Дата индикаторов'!O22)</f>
        <v>0</v>
      </c>
      <c r="O21" s="55">
        <f>IF('Дата индикаторов'!P22="No data","x",$O$2-'Дата индикаторов'!P22)</f>
        <v>1</v>
      </c>
      <c r="P21" s="55">
        <f>IF('Дата индикаторов'!Q22="No data","x",$P$2-'Дата индикаторов'!Q22)</f>
        <v>0</v>
      </c>
      <c r="Q21" s="55">
        <f>IF('Дата индикаторов'!R22="No data","x",$Q$2-'Дата индикаторов'!R22)</f>
        <v>1</v>
      </c>
      <c r="R21" s="55">
        <f>IF('Дата индикаторов'!S22="No data","x",$R$2-'Дата индикаторов'!S22)</f>
        <v>1</v>
      </c>
      <c r="S21" s="55">
        <f>IF('Дата индикаторов'!T22="No data","x",$S$2-'Дата индикаторов'!T22)</f>
        <v>11</v>
      </c>
      <c r="T21" s="55">
        <f>IF('Дата индикаторов'!U22="No data","x",$T$2-'Дата индикаторов'!U22)</f>
        <v>11</v>
      </c>
      <c r="U21" s="55">
        <f>IF('Дата индикаторов'!V22="No data","x",$U$2-'Дата индикаторов'!V22)</f>
        <v>0</v>
      </c>
      <c r="V21" s="55">
        <f>IF('Дата индикаторов'!W22="No data","x",$V$2-'Дата индикаторов'!W22)</f>
        <v>0</v>
      </c>
      <c r="W21" s="55">
        <f>IF('Дата индикаторов'!X22="No data","x",$W$2-'Дата индикаторов'!X22)</f>
        <v>0</v>
      </c>
      <c r="X21" s="55">
        <f>IF('Дата индикаторов'!Y22="No data","x",$X$2-'Дата индикаторов'!Y22)</f>
        <v>0</v>
      </c>
      <c r="Y21" s="55">
        <f>IF('Дата индикаторов'!Z22="No data","x",$Y$2-'Дата индикаторов'!Z22)</f>
        <v>1</v>
      </c>
      <c r="Z21" s="55">
        <f>IF('Дата индикаторов'!AA22="No data","x",$Z$2-'Дата индикаторов'!AA22)</f>
        <v>0</v>
      </c>
      <c r="AA21" s="55">
        <f>IF('Дата индикаторов'!AB22="No data","x",$AA$2-'Дата индикаторов'!AB22)</f>
        <v>0</v>
      </c>
      <c r="AB21" s="55">
        <f>IF('Дата индикаторов'!AC22="No data","x",$AB$2-'Дата индикаторов'!AC22)</f>
        <v>0</v>
      </c>
      <c r="AC21" s="55">
        <f>IF('Дата индикаторов'!AD22="No data","x",$AC$2-'Дата индикаторов'!AD22)</f>
        <v>0</v>
      </c>
      <c r="AD21" s="55">
        <f>IF('Дата индикаторов'!AE22="No data","x",$AD$2-'Дата индикаторов'!AE22)</f>
        <v>0</v>
      </c>
      <c r="AE21" s="55" t="str">
        <f>IF('Дата индикаторов'!AF22="No data","x",$AE$2-'Дата индикаторов'!AF22)</f>
        <v>x</v>
      </c>
      <c r="AF21" s="55">
        <f>IF('Дата индикаторов'!AG22="No data","x",$AF$2-'Дата индикаторов'!AG22)</f>
        <v>0</v>
      </c>
      <c r="AG21" s="55">
        <f>IF('Дата индикаторов'!AH22="No data","x",$AG$2-'Дата индикаторов'!AH22)</f>
        <v>0</v>
      </c>
      <c r="AH21" s="55">
        <f>IF('Дата индикаторов'!AI22="No data","x",$AH$2-'Дата индикаторов'!AI22)</f>
        <v>0</v>
      </c>
      <c r="AI21" s="55">
        <f>IF('Дата индикаторов'!AJ22="No data","x",$AI$2-'Дата индикаторов'!AJ22)</f>
        <v>0</v>
      </c>
      <c r="AJ21" s="55">
        <f>IF('Дата индикаторов'!AK22="No data","x",$AJ$2-'Дата индикаторов'!AK22)</f>
        <v>0</v>
      </c>
      <c r="AK21" s="55" t="str">
        <f>IF('Дата индикаторов'!AL22="No data","x",$AK$2-'Дата индикаторов'!AL22)</f>
        <v>x</v>
      </c>
      <c r="AL21" s="55">
        <f>IF('Дата индикаторов'!AM22="No data","x",$AL$2-'Дата индикаторов'!AM22)</f>
        <v>0</v>
      </c>
      <c r="AM21" s="55">
        <f>IF('Дата индикаторов'!AN22="No data","x",$AM$2-'Дата индикаторов'!AN22)</f>
        <v>0</v>
      </c>
      <c r="AN21" s="55">
        <f>IF('Дата индикаторов'!AO22="No data","x",$AN$2-'Дата индикаторов'!AO22)</f>
        <v>0</v>
      </c>
      <c r="AO21" s="55">
        <f>IF('Дата индикаторов'!AP22="No data","x",$AO$2-'Дата индикаторов'!AP22)</f>
        <v>0</v>
      </c>
      <c r="AP21" s="55">
        <f>IF('Дата индикаторов'!AQ22="No data","x",$AP$2-'Дата индикаторов'!AQ22)</f>
        <v>0</v>
      </c>
      <c r="AQ21" s="55">
        <f>IF('Дата индикаторов'!AR22="No data","x",$AQ$2-'Дата индикаторов'!AR22)</f>
        <v>0</v>
      </c>
      <c r="AR21" s="55">
        <f>IF('Дата индикаторов'!AS22="No data","x",$AR$2-'Дата индикаторов'!AS22)</f>
        <v>0</v>
      </c>
      <c r="AS21" s="55">
        <f>IF('Дата индикаторов'!AT22="No data","x",$AS$2-'Дата индикаторов'!AT22)</f>
        <v>1</v>
      </c>
      <c r="AT21" s="55">
        <f>IF('Дата индикаторов'!AU22="No data","x",$AT$2-'Дата индикаторов'!AU22)</f>
        <v>0</v>
      </c>
      <c r="AU21" s="55">
        <f>IF('Дата индикаторов'!AV22="No data","x",$AU$2-'Дата индикаторов'!AV22)</f>
        <v>0</v>
      </c>
      <c r="AV21" s="55">
        <f>IF('Дата индикаторов'!AW22="No data","x",$AV$2-'Дата индикаторов'!AW22)</f>
        <v>0</v>
      </c>
      <c r="AW21" s="55">
        <f>IF('Дата индикаторов'!AX22="No data","x",$AW$2-'Дата индикаторов'!AX22)</f>
        <v>0</v>
      </c>
      <c r="AX21" s="55">
        <f>IF('Дата индикаторов'!AY22="No data","x",$AX$2-'Дата индикаторов'!AY22)</f>
        <v>1</v>
      </c>
      <c r="AY21" s="55">
        <f>IF('Дата индикаторов'!AZ22="No data","x",$AY$2-'Дата индикаторов'!AZ22)</f>
        <v>1</v>
      </c>
      <c r="AZ21" s="55">
        <f>IF('Дата индикаторов'!BA22="No data","x",$AZ$2-'Дата индикаторов'!BA22)</f>
        <v>1</v>
      </c>
      <c r="BA21" s="55">
        <f>IF('Дата индикаторов'!BB22="No data","x",$BA$2-'Дата индикаторов'!BB22)</f>
        <v>1</v>
      </c>
      <c r="BB21" s="55">
        <f>IF('Дата индикаторов'!BC22="No data","x",$BB$2-'Дата индикаторов'!BC22)</f>
        <v>2</v>
      </c>
      <c r="BC21" s="55">
        <f>IF('Дата индикаторов'!BD22="No data","x",$BC$2-'Дата индикаторов'!BD22)</f>
        <v>0</v>
      </c>
      <c r="BD21" s="55">
        <f>IF('Дата индикаторов'!BE22="No data","x",$BD$2-'Дата индикаторов'!BE22)</f>
        <v>2</v>
      </c>
      <c r="BE21" s="55">
        <f>IF('Дата индикаторов'!BF22="No data","x",$BE$2-'Дата индикаторов'!BF22)</f>
        <v>0</v>
      </c>
      <c r="BF21" s="55">
        <f>IF('Дата индикаторов'!BG22="No data","x",$BF$2-'Дата индикаторов'!BG22)</f>
        <v>0</v>
      </c>
      <c r="BG21" s="55">
        <f>IF('Дата индикаторов'!BH22="No data","x",$BG$2-'Дата индикаторов'!BH22)</f>
        <v>0</v>
      </c>
      <c r="BH21">
        <f t="shared" si="0"/>
        <v>35</v>
      </c>
      <c r="BI21" s="56">
        <f t="shared" si="1"/>
        <v>0.625</v>
      </c>
      <c r="BJ21">
        <f t="shared" si="9"/>
        <v>13</v>
      </c>
      <c r="BK21" s="56">
        <f t="shared" si="10"/>
        <v>2.0577597041442912</v>
      </c>
      <c r="BL21" s="58">
        <f t="shared" si="11"/>
        <v>0</v>
      </c>
    </row>
    <row r="22" spans="1:64" ht="15.75">
      <c r="A22" s="332" t="s">
        <v>66</v>
      </c>
      <c r="B22" s="55">
        <f>IF('Дата индикаторов'!C23="No data","x",$B$2-'Дата индикаторов'!C23)</f>
        <v>0</v>
      </c>
      <c r="C22" s="55">
        <f>IF('Дата индикаторов'!D23="No data","x",$C$2-'Дата индикаторов'!D23)</f>
        <v>0</v>
      </c>
      <c r="D22" s="55">
        <f>IF('Дата индикаторов'!E23="No data","x",$C$2-'Дата индикаторов'!E23)</f>
        <v>0</v>
      </c>
      <c r="E22" s="55">
        <f>IF('Дата индикаторов'!F23="No data","x",$E$2-'Дата индикаторов'!F23)</f>
        <v>0</v>
      </c>
      <c r="F22" s="55">
        <f>IF('Дата индикаторов'!G23="No data","x",$F$2-'Дата индикаторов'!G23)</f>
        <v>0</v>
      </c>
      <c r="G22" s="55">
        <f>IF('Дата индикаторов'!H23="No data","x",$G$2-'Дата индикаторов'!H23)</f>
        <v>0</v>
      </c>
      <c r="H22" s="55">
        <f>IF('Дата индикаторов'!I23="No data","x",$H$2-'Дата индикаторов'!I23)</f>
        <v>0</v>
      </c>
      <c r="I22" s="55">
        <f>IF('Дата индикаторов'!J23="No data","x",$I$2-'Дата индикаторов'!J23)</f>
        <v>0</v>
      </c>
      <c r="J22" s="55">
        <f>IF('Дата индикаторов'!K23="No data","x",$J$2-'Дата индикаторов'!K23)</f>
        <v>0</v>
      </c>
      <c r="K22" s="55">
        <f>IF('Дата индикаторов'!L23="No data","x",$K$2-'Дата индикаторов'!L23)</f>
        <v>0</v>
      </c>
      <c r="L22" s="55">
        <f>IF('Дата индикаторов'!M23="No data","x",$L$2-'Дата индикаторов'!M23)</f>
        <v>0</v>
      </c>
      <c r="M22" s="55">
        <f>IF('Дата индикаторов'!N23="No data","x",$M$2-'Дата индикаторов'!N23)</f>
        <v>0</v>
      </c>
      <c r="N22" s="55">
        <f>IF('Дата индикаторов'!O23="No data","x",$N$2-'Дата индикаторов'!O23)</f>
        <v>0</v>
      </c>
      <c r="O22" s="55">
        <f>IF('Дата индикаторов'!P23="No data","x",$O$2-'Дата индикаторов'!P23)</f>
        <v>1</v>
      </c>
      <c r="P22" s="55">
        <f>IF('Дата индикаторов'!Q23="No data","x",$P$2-'Дата индикаторов'!Q23)</f>
        <v>0</v>
      </c>
      <c r="Q22" s="55">
        <f>IF('Дата индикаторов'!R23="No data","x",$Q$2-'Дата индикаторов'!R23)</f>
        <v>1</v>
      </c>
      <c r="R22" s="55">
        <f>IF('Дата индикаторов'!S23="No data","x",$R$2-'Дата индикаторов'!S23)</f>
        <v>1</v>
      </c>
      <c r="S22" s="55">
        <f>IF('Дата индикаторов'!T23="No data","x",$S$2-'Дата индикаторов'!T23)</f>
        <v>11</v>
      </c>
      <c r="T22" s="55">
        <f>IF('Дата индикаторов'!U23="No data","x",$T$2-'Дата индикаторов'!U23)</f>
        <v>11</v>
      </c>
      <c r="U22" s="55">
        <f>IF('Дата индикаторов'!V23="No data","x",$U$2-'Дата индикаторов'!V23)</f>
        <v>0</v>
      </c>
      <c r="V22" s="55">
        <f>IF('Дата индикаторов'!W23="No data","x",$V$2-'Дата индикаторов'!W23)</f>
        <v>0</v>
      </c>
      <c r="W22" s="55">
        <f>IF('Дата индикаторов'!X23="No data","x",$W$2-'Дата индикаторов'!X23)</f>
        <v>0</v>
      </c>
      <c r="X22" s="55">
        <f>IF('Дата индикаторов'!Y23="No data","x",$X$2-'Дата индикаторов'!Y23)</f>
        <v>0</v>
      </c>
      <c r="Y22" s="55">
        <f>IF('Дата индикаторов'!Z23="No data","x",$Y$2-'Дата индикаторов'!Z23)</f>
        <v>1</v>
      </c>
      <c r="Z22" s="55">
        <f>IF('Дата индикаторов'!AA23="No data","x",$Z$2-'Дата индикаторов'!AA23)</f>
        <v>0</v>
      </c>
      <c r="AA22" s="55">
        <f>IF('Дата индикаторов'!AB23="No data","x",$AA$2-'Дата индикаторов'!AB23)</f>
        <v>0</v>
      </c>
      <c r="AB22" s="55">
        <f>IF('Дата индикаторов'!AC23="No data","x",$AB$2-'Дата индикаторов'!AC23)</f>
        <v>0</v>
      </c>
      <c r="AC22" s="55">
        <f>IF('Дата индикаторов'!AD23="No data","x",$AC$2-'Дата индикаторов'!AD23)</f>
        <v>0</v>
      </c>
      <c r="AD22" s="55">
        <f>IF('Дата индикаторов'!AE23="No data","x",$AD$2-'Дата индикаторов'!AE23)</f>
        <v>0</v>
      </c>
      <c r="AE22" s="55" t="str">
        <f>IF('Дата индикаторов'!AF23="No data","x",$AE$2-'Дата индикаторов'!AF23)</f>
        <v>x</v>
      </c>
      <c r="AF22" s="55">
        <f>IF('Дата индикаторов'!AG23="No data","x",$AF$2-'Дата индикаторов'!AG23)</f>
        <v>0</v>
      </c>
      <c r="AG22" s="55">
        <f>IF('Дата индикаторов'!AH23="No data","x",$AG$2-'Дата индикаторов'!AH23)</f>
        <v>0</v>
      </c>
      <c r="AH22" s="55">
        <f>IF('Дата индикаторов'!AI23="No data","x",$AH$2-'Дата индикаторов'!AI23)</f>
        <v>0</v>
      </c>
      <c r="AI22" s="55">
        <f>IF('Дата индикаторов'!AJ23="No data","x",$AI$2-'Дата индикаторов'!AJ23)</f>
        <v>0</v>
      </c>
      <c r="AJ22" s="55">
        <f>IF('Дата индикаторов'!AK23="No data","x",$AJ$2-'Дата индикаторов'!AK23)</f>
        <v>0</v>
      </c>
      <c r="AK22" s="55" t="str">
        <f>IF('Дата индикаторов'!AL23="No data","x",$AK$2-'Дата индикаторов'!AL23)</f>
        <v>x</v>
      </c>
      <c r="AL22" s="55">
        <f>IF('Дата индикаторов'!AM23="No data","x",$AL$2-'Дата индикаторов'!AM23)</f>
        <v>0</v>
      </c>
      <c r="AM22" s="55">
        <f>IF('Дата индикаторов'!AN23="No data","x",$AM$2-'Дата индикаторов'!AN23)</f>
        <v>0</v>
      </c>
      <c r="AN22" s="55">
        <f>IF('Дата индикаторов'!AO23="No data","x",$AN$2-'Дата индикаторов'!AO23)</f>
        <v>0</v>
      </c>
      <c r="AO22" s="55">
        <f>IF('Дата индикаторов'!AP23="No data","x",$AO$2-'Дата индикаторов'!AP23)</f>
        <v>0</v>
      </c>
      <c r="AP22" s="55">
        <f>IF('Дата индикаторов'!AQ23="No data","x",$AP$2-'Дата индикаторов'!AQ23)</f>
        <v>0</v>
      </c>
      <c r="AQ22" s="55">
        <f>IF('Дата индикаторов'!AR23="No data","x",$AQ$2-'Дата индикаторов'!AR23)</f>
        <v>0</v>
      </c>
      <c r="AR22" s="55">
        <f>IF('Дата индикаторов'!AS23="No data","x",$AR$2-'Дата индикаторов'!AS23)</f>
        <v>0</v>
      </c>
      <c r="AS22" s="55">
        <f>IF('Дата индикаторов'!AT23="No data","x",$AS$2-'Дата индикаторов'!AT23)</f>
        <v>1</v>
      </c>
      <c r="AT22" s="55">
        <f>IF('Дата индикаторов'!AU23="No data","x",$AT$2-'Дата индикаторов'!AU23)</f>
        <v>0</v>
      </c>
      <c r="AU22" s="55">
        <f>IF('Дата индикаторов'!AV23="No data","x",$AU$2-'Дата индикаторов'!AV23)</f>
        <v>0</v>
      </c>
      <c r="AV22" s="55">
        <f>IF('Дата индикаторов'!AW23="No data","x",$AV$2-'Дата индикаторов'!AW23)</f>
        <v>0</v>
      </c>
      <c r="AW22" s="55">
        <f>IF('Дата индикаторов'!AX23="No data","x",$AW$2-'Дата индикаторов'!AX23)</f>
        <v>0</v>
      </c>
      <c r="AX22" s="55">
        <f>IF('Дата индикаторов'!AY23="No data","x",$AX$2-'Дата индикаторов'!AY23)</f>
        <v>1</v>
      </c>
      <c r="AY22" s="55">
        <f>IF('Дата индикаторов'!AZ23="No data","x",$AY$2-'Дата индикаторов'!AZ23)</f>
        <v>1</v>
      </c>
      <c r="AZ22" s="55">
        <f>IF('Дата индикаторов'!BA23="No data","x",$AZ$2-'Дата индикаторов'!BA23)</f>
        <v>1</v>
      </c>
      <c r="BA22" s="55">
        <f>IF('Дата индикаторов'!BB23="No data","x",$BA$2-'Дата индикаторов'!BB23)</f>
        <v>1</v>
      </c>
      <c r="BB22" s="55">
        <f>IF('Дата индикаторов'!BC23="No data","x",$BB$2-'Дата индикаторов'!BC23)</f>
        <v>2</v>
      </c>
      <c r="BC22" s="55">
        <f>IF('Дата индикаторов'!BD23="No data","x",$BC$2-'Дата индикаторов'!BD23)</f>
        <v>0</v>
      </c>
      <c r="BD22" s="55">
        <f>IF('Дата индикаторов'!BE23="No data","x",$BD$2-'Дата индикаторов'!BE23)</f>
        <v>2</v>
      </c>
      <c r="BE22" s="55">
        <f>IF('Дата индикаторов'!BF23="No data","x",$BE$2-'Дата индикаторов'!BF23)</f>
        <v>0</v>
      </c>
      <c r="BF22" s="55">
        <f>IF('Дата индикаторов'!BG23="No data","x",$BF$2-'Дата индикаторов'!BG23)</f>
        <v>0</v>
      </c>
      <c r="BG22" s="55">
        <f>IF('Дата индикаторов'!BH23="No data","x",$BG$2-'Дата индикаторов'!BH23)</f>
        <v>0</v>
      </c>
      <c r="BH22">
        <f t="shared" si="0"/>
        <v>35</v>
      </c>
      <c r="BI22" s="56">
        <f t="shared" si="1"/>
        <v>0.625</v>
      </c>
      <c r="BJ22">
        <f t="shared" si="9"/>
        <v>13</v>
      </c>
      <c r="BK22" s="56">
        <f t="shared" si="10"/>
        <v>2.0577597041442912</v>
      </c>
      <c r="BL22" s="58">
        <f t="shared" si="11"/>
        <v>0</v>
      </c>
    </row>
    <row r="23" spans="1:64" ht="15.75">
      <c r="A23" s="332" t="s">
        <v>67</v>
      </c>
      <c r="B23" s="55">
        <f>IF('Дата индикаторов'!C24="No data","x",$B$2-'Дата индикаторов'!C24)</f>
        <v>0</v>
      </c>
      <c r="C23" s="55">
        <f>IF('Дата индикаторов'!D24="No data","x",$C$2-'Дата индикаторов'!D24)</f>
        <v>0</v>
      </c>
      <c r="D23" s="55">
        <f>IF('Дата индикаторов'!E24="No data","x",$C$2-'Дата индикаторов'!E24)</f>
        <v>0</v>
      </c>
      <c r="E23" s="55">
        <f>IF('Дата индикаторов'!F24="No data","x",$E$2-'Дата индикаторов'!F24)</f>
        <v>0</v>
      </c>
      <c r="F23" s="55">
        <f>IF('Дата индикаторов'!G24="No data","x",$F$2-'Дата индикаторов'!G24)</f>
        <v>0</v>
      </c>
      <c r="G23" s="55">
        <f>IF('Дата индикаторов'!H24="No data","x",$G$2-'Дата индикаторов'!H24)</f>
        <v>0</v>
      </c>
      <c r="H23" s="55">
        <f>IF('Дата индикаторов'!I24="No data","x",$H$2-'Дата индикаторов'!I24)</f>
        <v>0</v>
      </c>
      <c r="I23" s="55">
        <f>IF('Дата индикаторов'!J24="No data","x",$I$2-'Дата индикаторов'!J24)</f>
        <v>0</v>
      </c>
      <c r="J23" s="55">
        <f>IF('Дата индикаторов'!K24="No data","x",$J$2-'Дата индикаторов'!K24)</f>
        <v>0</v>
      </c>
      <c r="K23" s="55">
        <f>IF('Дата индикаторов'!L24="No data","x",$K$2-'Дата индикаторов'!L24)</f>
        <v>0</v>
      </c>
      <c r="L23" s="55">
        <f>IF('Дата индикаторов'!M24="No data","x",$L$2-'Дата индикаторов'!M24)</f>
        <v>0</v>
      </c>
      <c r="M23" s="55">
        <f>IF('Дата индикаторов'!N24="No data","x",$M$2-'Дата индикаторов'!N24)</f>
        <v>0</v>
      </c>
      <c r="N23" s="55">
        <f>IF('Дата индикаторов'!O24="No data","x",$N$2-'Дата индикаторов'!O24)</f>
        <v>0</v>
      </c>
      <c r="O23" s="55">
        <f>IF('Дата индикаторов'!P24="No data","x",$O$2-'Дата индикаторов'!P24)</f>
        <v>1</v>
      </c>
      <c r="P23" s="55">
        <f>IF('Дата индикаторов'!Q24="No data","x",$P$2-'Дата индикаторов'!Q24)</f>
        <v>0</v>
      </c>
      <c r="Q23" s="55">
        <f>IF('Дата индикаторов'!R24="No data","x",$Q$2-'Дата индикаторов'!R24)</f>
        <v>1</v>
      </c>
      <c r="R23" s="55">
        <f>IF('Дата индикаторов'!S24="No data","x",$R$2-'Дата индикаторов'!S24)</f>
        <v>1</v>
      </c>
      <c r="S23" s="55">
        <f>IF('Дата индикаторов'!T24="No data","x",$S$2-'Дата индикаторов'!T24)</f>
        <v>11</v>
      </c>
      <c r="T23" s="55">
        <f>IF('Дата индикаторов'!U24="No data","x",$T$2-'Дата индикаторов'!U24)</f>
        <v>11</v>
      </c>
      <c r="U23" s="55">
        <f>IF('Дата индикаторов'!V24="No data","x",$U$2-'Дата индикаторов'!V24)</f>
        <v>0</v>
      </c>
      <c r="V23" s="55">
        <f>IF('Дата индикаторов'!W24="No data","x",$V$2-'Дата индикаторов'!W24)</f>
        <v>0</v>
      </c>
      <c r="W23" s="55">
        <f>IF('Дата индикаторов'!X24="No data","x",$W$2-'Дата индикаторов'!X24)</f>
        <v>0</v>
      </c>
      <c r="X23" s="55">
        <f>IF('Дата индикаторов'!Y24="No data","x",$X$2-'Дата индикаторов'!Y24)</f>
        <v>0</v>
      </c>
      <c r="Y23" s="55">
        <f>IF('Дата индикаторов'!Z24="No data","x",$Y$2-'Дата индикаторов'!Z24)</f>
        <v>1</v>
      </c>
      <c r="Z23" s="55">
        <f>IF('Дата индикаторов'!AA24="No data","x",$Z$2-'Дата индикаторов'!AA24)</f>
        <v>0</v>
      </c>
      <c r="AA23" s="55">
        <f>IF('Дата индикаторов'!AB24="No data","x",$AA$2-'Дата индикаторов'!AB24)</f>
        <v>0</v>
      </c>
      <c r="AB23" s="55">
        <f>IF('Дата индикаторов'!AC24="No data","x",$AB$2-'Дата индикаторов'!AC24)</f>
        <v>0</v>
      </c>
      <c r="AC23" s="55">
        <f>IF('Дата индикаторов'!AD24="No data","x",$AC$2-'Дата индикаторов'!AD24)</f>
        <v>0</v>
      </c>
      <c r="AD23" s="55">
        <f>IF('Дата индикаторов'!AE24="No data","x",$AD$2-'Дата индикаторов'!AE24)</f>
        <v>0</v>
      </c>
      <c r="AE23" s="55" t="str">
        <f>IF('Дата индикаторов'!AF24="No data","x",$AE$2-'Дата индикаторов'!AF24)</f>
        <v>x</v>
      </c>
      <c r="AF23" s="55">
        <f>IF('Дата индикаторов'!AG24="No data","x",$AF$2-'Дата индикаторов'!AG24)</f>
        <v>0</v>
      </c>
      <c r="AG23" s="55">
        <f>IF('Дата индикаторов'!AH24="No data","x",$AG$2-'Дата индикаторов'!AH24)</f>
        <v>0</v>
      </c>
      <c r="AH23" s="55">
        <f>IF('Дата индикаторов'!AI24="No data","x",$AH$2-'Дата индикаторов'!AI24)</f>
        <v>0</v>
      </c>
      <c r="AI23" s="55">
        <f>IF('Дата индикаторов'!AJ24="No data","x",$AI$2-'Дата индикаторов'!AJ24)</f>
        <v>0</v>
      </c>
      <c r="AJ23" s="55">
        <f>IF('Дата индикаторов'!AK24="No data","x",$AJ$2-'Дата индикаторов'!AK24)</f>
        <v>0</v>
      </c>
      <c r="AK23" s="55" t="str">
        <f>IF('Дата индикаторов'!AL24="No data","x",$AK$2-'Дата индикаторов'!AL24)</f>
        <v>x</v>
      </c>
      <c r="AL23" s="55">
        <f>IF('Дата индикаторов'!AM24="No data","x",$AL$2-'Дата индикаторов'!AM24)</f>
        <v>0</v>
      </c>
      <c r="AM23" s="55">
        <f>IF('Дата индикаторов'!AN24="No data","x",$AM$2-'Дата индикаторов'!AN24)</f>
        <v>0</v>
      </c>
      <c r="AN23" s="55">
        <f>IF('Дата индикаторов'!AO24="No data","x",$AN$2-'Дата индикаторов'!AO24)</f>
        <v>0</v>
      </c>
      <c r="AO23" s="55">
        <f>IF('Дата индикаторов'!AP24="No data","x",$AO$2-'Дата индикаторов'!AP24)</f>
        <v>0</v>
      </c>
      <c r="AP23" s="55">
        <f>IF('Дата индикаторов'!AQ24="No data","x",$AP$2-'Дата индикаторов'!AQ24)</f>
        <v>0</v>
      </c>
      <c r="AQ23" s="55">
        <f>IF('Дата индикаторов'!AR24="No data","x",$AQ$2-'Дата индикаторов'!AR24)</f>
        <v>0</v>
      </c>
      <c r="AR23" s="55">
        <f>IF('Дата индикаторов'!AS24="No data","x",$AR$2-'Дата индикаторов'!AS24)</f>
        <v>0</v>
      </c>
      <c r="AS23" s="55">
        <f>IF('Дата индикаторов'!AT24="No data","x",$AS$2-'Дата индикаторов'!AT24)</f>
        <v>1</v>
      </c>
      <c r="AT23" s="55">
        <f>IF('Дата индикаторов'!AU24="No data","x",$AT$2-'Дата индикаторов'!AU24)</f>
        <v>0</v>
      </c>
      <c r="AU23" s="55">
        <f>IF('Дата индикаторов'!AV24="No data","x",$AU$2-'Дата индикаторов'!AV24)</f>
        <v>0</v>
      </c>
      <c r="AV23" s="55">
        <f>IF('Дата индикаторов'!AW24="No data","x",$AV$2-'Дата индикаторов'!AW24)</f>
        <v>0</v>
      </c>
      <c r="AW23" s="55">
        <f>IF('Дата индикаторов'!AX24="No data","x",$AW$2-'Дата индикаторов'!AX24)</f>
        <v>0</v>
      </c>
      <c r="AX23" s="55">
        <f>IF('Дата индикаторов'!AY24="No data","x",$AX$2-'Дата индикаторов'!AY24)</f>
        <v>1</v>
      </c>
      <c r="AY23" s="55">
        <f>IF('Дата индикаторов'!AZ24="No data","x",$AY$2-'Дата индикаторов'!AZ24)</f>
        <v>1</v>
      </c>
      <c r="AZ23" s="55">
        <f>IF('Дата индикаторов'!BA24="No data","x",$AZ$2-'Дата индикаторов'!BA24)</f>
        <v>1</v>
      </c>
      <c r="BA23" s="55">
        <f>IF('Дата индикаторов'!BB24="No data","x",$BA$2-'Дата индикаторов'!BB24)</f>
        <v>1</v>
      </c>
      <c r="BB23" s="55">
        <f>IF('Дата индикаторов'!BC24="No data","x",$BB$2-'Дата индикаторов'!BC24)</f>
        <v>2</v>
      </c>
      <c r="BC23" s="55">
        <f>IF('Дата индикаторов'!BD24="No data","x",$BC$2-'Дата индикаторов'!BD24)</f>
        <v>0</v>
      </c>
      <c r="BD23" s="55">
        <f>IF('Дата индикаторов'!BE24="No data","x",$BD$2-'Дата индикаторов'!BE24)</f>
        <v>2</v>
      </c>
      <c r="BE23" s="55">
        <f>IF('Дата индикаторов'!BF24="No data","x",$BE$2-'Дата индикаторов'!BF24)</f>
        <v>0</v>
      </c>
      <c r="BF23" s="55">
        <f>IF('Дата индикаторов'!BG24="No data","x",$BF$2-'Дата индикаторов'!BG24)</f>
        <v>0</v>
      </c>
      <c r="BG23" s="55">
        <f>IF('Дата индикаторов'!BH24="No data","x",$BG$2-'Дата индикаторов'!BH24)</f>
        <v>0</v>
      </c>
      <c r="BH23">
        <f t="shared" si="0"/>
        <v>35</v>
      </c>
      <c r="BI23" s="56">
        <f t="shared" si="1"/>
        <v>0.625</v>
      </c>
      <c r="BJ23">
        <f t="shared" si="9"/>
        <v>13</v>
      </c>
      <c r="BK23" s="56">
        <f t="shared" si="10"/>
        <v>2.0577597041442912</v>
      </c>
      <c r="BL23" s="58">
        <f t="shared" si="11"/>
        <v>0</v>
      </c>
    </row>
    <row r="24" spans="1:64" ht="15.75">
      <c r="A24" s="332" t="s">
        <v>68</v>
      </c>
      <c r="B24" s="55">
        <f>IF('Дата индикаторов'!C25="No data","x",$B$2-'Дата индикаторов'!C25)</f>
        <v>0</v>
      </c>
      <c r="C24" s="55">
        <f>IF('Дата индикаторов'!D25="No data","x",$C$2-'Дата индикаторов'!D25)</f>
        <v>0</v>
      </c>
      <c r="D24" s="55">
        <f>IF('Дата индикаторов'!E25="No data","x",$C$2-'Дата индикаторов'!E25)</f>
        <v>0</v>
      </c>
      <c r="E24" s="55">
        <f>IF('Дата индикаторов'!F25="No data","x",$E$2-'Дата индикаторов'!F25)</f>
        <v>0</v>
      </c>
      <c r="F24" s="55">
        <f>IF('Дата индикаторов'!G25="No data","x",$F$2-'Дата индикаторов'!G25)</f>
        <v>0</v>
      </c>
      <c r="G24" s="55">
        <f>IF('Дата индикаторов'!H25="No data","x",$G$2-'Дата индикаторов'!H25)</f>
        <v>0</v>
      </c>
      <c r="H24" s="55">
        <f>IF('Дата индикаторов'!I25="No data","x",$H$2-'Дата индикаторов'!I25)</f>
        <v>0</v>
      </c>
      <c r="I24" s="55">
        <f>IF('Дата индикаторов'!J25="No data","x",$I$2-'Дата индикаторов'!J25)</f>
        <v>0</v>
      </c>
      <c r="J24" s="55">
        <f>IF('Дата индикаторов'!K25="No data","x",$J$2-'Дата индикаторов'!K25)</f>
        <v>0</v>
      </c>
      <c r="K24" s="55">
        <f>IF('Дата индикаторов'!L25="No data","x",$K$2-'Дата индикаторов'!L25)</f>
        <v>0</v>
      </c>
      <c r="L24" s="55">
        <f>IF('Дата индикаторов'!M25="No data","x",$L$2-'Дата индикаторов'!M25)</f>
        <v>0</v>
      </c>
      <c r="M24" s="55">
        <f>IF('Дата индикаторов'!N25="No data","x",$M$2-'Дата индикаторов'!N25)</f>
        <v>0</v>
      </c>
      <c r="N24" s="55">
        <f>IF('Дата индикаторов'!O25="No data","x",$N$2-'Дата индикаторов'!O25)</f>
        <v>0</v>
      </c>
      <c r="O24" s="55">
        <f>IF('Дата индикаторов'!P25="No data","x",$O$2-'Дата индикаторов'!P25)</f>
        <v>1</v>
      </c>
      <c r="P24" s="55">
        <f>IF('Дата индикаторов'!Q25="No data","x",$P$2-'Дата индикаторов'!Q25)</f>
        <v>0</v>
      </c>
      <c r="Q24" s="55">
        <f>IF('Дата индикаторов'!R25="No data","x",$Q$2-'Дата индикаторов'!R25)</f>
        <v>1</v>
      </c>
      <c r="R24" s="55">
        <f>IF('Дата индикаторов'!S25="No data","x",$R$2-'Дата индикаторов'!S25)</f>
        <v>1</v>
      </c>
      <c r="S24" s="55">
        <f>IF('Дата индикаторов'!T25="No data","x",$S$2-'Дата индикаторов'!T25)</f>
        <v>11</v>
      </c>
      <c r="T24" s="55">
        <f>IF('Дата индикаторов'!U25="No data","x",$T$2-'Дата индикаторов'!U25)</f>
        <v>11</v>
      </c>
      <c r="U24" s="55">
        <f>IF('Дата индикаторов'!V25="No data","x",$U$2-'Дата индикаторов'!V25)</f>
        <v>0</v>
      </c>
      <c r="V24" s="55">
        <f>IF('Дата индикаторов'!W25="No data","x",$V$2-'Дата индикаторов'!W25)</f>
        <v>0</v>
      </c>
      <c r="W24" s="55">
        <f>IF('Дата индикаторов'!X25="No data","x",$W$2-'Дата индикаторов'!X25)</f>
        <v>0</v>
      </c>
      <c r="X24" s="55">
        <f>IF('Дата индикаторов'!Y25="No data","x",$X$2-'Дата индикаторов'!Y25)</f>
        <v>0</v>
      </c>
      <c r="Y24" s="55">
        <f>IF('Дата индикаторов'!Z25="No data","x",$Y$2-'Дата индикаторов'!Z25)</f>
        <v>1</v>
      </c>
      <c r="Z24" s="55">
        <f>IF('Дата индикаторов'!AA25="No data","x",$Z$2-'Дата индикаторов'!AA25)</f>
        <v>0</v>
      </c>
      <c r="AA24" s="55">
        <f>IF('Дата индикаторов'!AB25="No data","x",$AA$2-'Дата индикаторов'!AB25)</f>
        <v>0</v>
      </c>
      <c r="AB24" s="55">
        <f>IF('Дата индикаторов'!AC25="No data","x",$AB$2-'Дата индикаторов'!AC25)</f>
        <v>0</v>
      </c>
      <c r="AC24" s="55">
        <f>IF('Дата индикаторов'!AD25="No data","x",$AC$2-'Дата индикаторов'!AD25)</f>
        <v>0</v>
      </c>
      <c r="AD24" s="55">
        <f>IF('Дата индикаторов'!AE25="No data","x",$AD$2-'Дата индикаторов'!AE25)</f>
        <v>0</v>
      </c>
      <c r="AE24" s="55" t="str">
        <f>IF('Дата индикаторов'!AF25="No data","x",$AE$2-'Дата индикаторов'!AF25)</f>
        <v>x</v>
      </c>
      <c r="AF24" s="55">
        <f>IF('Дата индикаторов'!AG25="No data","x",$AF$2-'Дата индикаторов'!AG25)</f>
        <v>0</v>
      </c>
      <c r="AG24" s="55">
        <f>IF('Дата индикаторов'!AH25="No data","x",$AG$2-'Дата индикаторов'!AH25)</f>
        <v>0</v>
      </c>
      <c r="AH24" s="55">
        <f>IF('Дата индикаторов'!AI25="No data","x",$AH$2-'Дата индикаторов'!AI25)</f>
        <v>0</v>
      </c>
      <c r="AI24" s="55">
        <f>IF('Дата индикаторов'!AJ25="No data","x",$AI$2-'Дата индикаторов'!AJ25)</f>
        <v>0</v>
      </c>
      <c r="AJ24" s="55">
        <f>IF('Дата индикаторов'!AK25="No data","x",$AJ$2-'Дата индикаторов'!AK25)</f>
        <v>0</v>
      </c>
      <c r="AK24" s="55" t="str">
        <f>IF('Дата индикаторов'!AL25="No data","x",$AK$2-'Дата индикаторов'!AL25)</f>
        <v>x</v>
      </c>
      <c r="AL24" s="55">
        <f>IF('Дата индикаторов'!AM25="No data","x",$AL$2-'Дата индикаторов'!AM25)</f>
        <v>0</v>
      </c>
      <c r="AM24" s="55">
        <f>IF('Дата индикаторов'!AN25="No data","x",$AM$2-'Дата индикаторов'!AN25)</f>
        <v>0</v>
      </c>
      <c r="AN24" s="55">
        <f>IF('Дата индикаторов'!AO25="No data","x",$AN$2-'Дата индикаторов'!AO25)</f>
        <v>0</v>
      </c>
      <c r="AO24" s="55">
        <f>IF('Дата индикаторов'!AP25="No data","x",$AO$2-'Дата индикаторов'!AP25)</f>
        <v>0</v>
      </c>
      <c r="AP24" s="55">
        <f>IF('Дата индикаторов'!AQ25="No data","x",$AP$2-'Дата индикаторов'!AQ25)</f>
        <v>0</v>
      </c>
      <c r="AQ24" s="55">
        <f>IF('Дата индикаторов'!AR25="No data","x",$AQ$2-'Дата индикаторов'!AR25)</f>
        <v>0</v>
      </c>
      <c r="AR24" s="55">
        <f>IF('Дата индикаторов'!AS25="No data","x",$AR$2-'Дата индикаторов'!AS25)</f>
        <v>0</v>
      </c>
      <c r="AS24" s="55">
        <f>IF('Дата индикаторов'!AT25="No data","x",$AS$2-'Дата индикаторов'!AT25)</f>
        <v>1</v>
      </c>
      <c r="AT24" s="55">
        <f>IF('Дата индикаторов'!AU25="No data","x",$AT$2-'Дата индикаторов'!AU25)</f>
        <v>0</v>
      </c>
      <c r="AU24" s="55">
        <f>IF('Дата индикаторов'!AV25="No data","x",$AU$2-'Дата индикаторов'!AV25)</f>
        <v>0</v>
      </c>
      <c r="AV24" s="55">
        <f>IF('Дата индикаторов'!AW25="No data","x",$AV$2-'Дата индикаторов'!AW25)</f>
        <v>0</v>
      </c>
      <c r="AW24" s="55">
        <f>IF('Дата индикаторов'!AX25="No data","x",$AW$2-'Дата индикаторов'!AX25)</f>
        <v>0</v>
      </c>
      <c r="AX24" s="55">
        <f>IF('Дата индикаторов'!AY25="No data","x",$AX$2-'Дата индикаторов'!AY25)</f>
        <v>1</v>
      </c>
      <c r="AY24" s="55">
        <f>IF('Дата индикаторов'!AZ25="No data","x",$AY$2-'Дата индикаторов'!AZ25)</f>
        <v>1</v>
      </c>
      <c r="AZ24" s="55">
        <f>IF('Дата индикаторов'!BA25="No data","x",$AZ$2-'Дата индикаторов'!BA25)</f>
        <v>1</v>
      </c>
      <c r="BA24" s="55">
        <f>IF('Дата индикаторов'!BB25="No data","x",$BA$2-'Дата индикаторов'!BB25)</f>
        <v>1</v>
      </c>
      <c r="BB24" s="55">
        <f>IF('Дата индикаторов'!BC25="No data","x",$BB$2-'Дата индикаторов'!BC25)</f>
        <v>2</v>
      </c>
      <c r="BC24" s="55">
        <f>IF('Дата индикаторов'!BD25="No data","x",$BC$2-'Дата индикаторов'!BD25)</f>
        <v>0</v>
      </c>
      <c r="BD24" s="55">
        <f>IF('Дата индикаторов'!BE25="No data","x",$BD$2-'Дата индикаторов'!BE25)</f>
        <v>2</v>
      </c>
      <c r="BE24" s="55">
        <f>IF('Дата индикаторов'!BF25="No data","x",$BE$2-'Дата индикаторов'!BF25)</f>
        <v>0</v>
      </c>
      <c r="BF24" s="55">
        <f>IF('Дата индикаторов'!BG25="No data","x",$BF$2-'Дата индикаторов'!BG25)</f>
        <v>0</v>
      </c>
      <c r="BG24" s="55">
        <f>IF('Дата индикаторов'!BH25="No data","x",$BG$2-'Дата индикаторов'!BH25)</f>
        <v>0</v>
      </c>
      <c r="BH24">
        <f t="shared" si="0"/>
        <v>35</v>
      </c>
      <c r="BI24" s="56">
        <f t="shared" si="1"/>
        <v>0.625</v>
      </c>
      <c r="BJ24">
        <f t="shared" si="9"/>
        <v>13</v>
      </c>
      <c r="BK24" s="56">
        <f t="shared" si="10"/>
        <v>2.0577597041442912</v>
      </c>
      <c r="BL24" s="58">
        <f t="shared" si="11"/>
        <v>0</v>
      </c>
    </row>
    <row r="25" spans="1:64" ht="15.75">
      <c r="A25" s="332" t="s">
        <v>69</v>
      </c>
      <c r="B25" s="55">
        <f>IF('Дата индикаторов'!C26="No data","x",$B$2-'Дата индикаторов'!C26)</f>
        <v>0</v>
      </c>
      <c r="C25" s="55">
        <f>IF('Дата индикаторов'!D26="No data","x",$C$2-'Дата индикаторов'!D26)</f>
        <v>0</v>
      </c>
      <c r="D25" s="55">
        <f>IF('Дата индикаторов'!E26="No data","x",$C$2-'Дата индикаторов'!E26)</f>
        <v>0</v>
      </c>
      <c r="E25" s="55">
        <f>IF('Дата индикаторов'!F26="No data","x",$E$2-'Дата индикаторов'!F26)</f>
        <v>0</v>
      </c>
      <c r="F25" s="55">
        <f>IF('Дата индикаторов'!G26="No data","x",$F$2-'Дата индикаторов'!G26)</f>
        <v>0</v>
      </c>
      <c r="G25" s="55">
        <f>IF('Дата индикаторов'!H26="No data","x",$G$2-'Дата индикаторов'!H26)</f>
        <v>0</v>
      </c>
      <c r="H25" s="55">
        <f>IF('Дата индикаторов'!I26="No data","x",$H$2-'Дата индикаторов'!I26)</f>
        <v>0</v>
      </c>
      <c r="I25" s="55">
        <f>IF('Дата индикаторов'!J26="No data","x",$I$2-'Дата индикаторов'!J26)</f>
        <v>0</v>
      </c>
      <c r="J25" s="55">
        <f>IF('Дата индикаторов'!K26="No data","x",$J$2-'Дата индикаторов'!K26)</f>
        <v>0</v>
      </c>
      <c r="K25" s="55">
        <f>IF('Дата индикаторов'!L26="No data","x",$K$2-'Дата индикаторов'!L26)</f>
        <v>0</v>
      </c>
      <c r="L25" s="55">
        <f>IF('Дата индикаторов'!M26="No data","x",$L$2-'Дата индикаторов'!M26)</f>
        <v>0</v>
      </c>
      <c r="M25" s="55">
        <f>IF('Дата индикаторов'!N26="No data","x",$M$2-'Дата индикаторов'!N26)</f>
        <v>0</v>
      </c>
      <c r="N25" s="55">
        <f>IF('Дата индикаторов'!O26="No data","x",$N$2-'Дата индикаторов'!O26)</f>
        <v>0</v>
      </c>
      <c r="O25" s="55">
        <f>IF('Дата индикаторов'!P26="No data","x",$O$2-'Дата индикаторов'!P26)</f>
        <v>1</v>
      </c>
      <c r="P25" s="55">
        <f>IF('Дата индикаторов'!Q26="No data","x",$P$2-'Дата индикаторов'!Q26)</f>
        <v>0</v>
      </c>
      <c r="Q25" s="55">
        <f>IF('Дата индикаторов'!R26="No data","x",$Q$2-'Дата индикаторов'!R26)</f>
        <v>1</v>
      </c>
      <c r="R25" s="55">
        <f>IF('Дата индикаторов'!S26="No data","x",$R$2-'Дата индикаторов'!S26)</f>
        <v>1</v>
      </c>
      <c r="S25" s="55">
        <f>IF('Дата индикаторов'!T26="No data","x",$S$2-'Дата индикаторов'!T26)</f>
        <v>11</v>
      </c>
      <c r="T25" s="55">
        <f>IF('Дата индикаторов'!U26="No data","x",$T$2-'Дата индикаторов'!U26)</f>
        <v>11</v>
      </c>
      <c r="U25" s="55">
        <f>IF('Дата индикаторов'!V26="No data","x",$U$2-'Дата индикаторов'!V26)</f>
        <v>0</v>
      </c>
      <c r="V25" s="55">
        <f>IF('Дата индикаторов'!W26="No data","x",$V$2-'Дата индикаторов'!W26)</f>
        <v>0</v>
      </c>
      <c r="W25" s="55">
        <f>IF('Дата индикаторов'!X26="No data","x",$W$2-'Дата индикаторов'!X26)</f>
        <v>0</v>
      </c>
      <c r="X25" s="55">
        <f>IF('Дата индикаторов'!Y26="No data","x",$X$2-'Дата индикаторов'!Y26)</f>
        <v>0</v>
      </c>
      <c r="Y25" s="55">
        <f>IF('Дата индикаторов'!Z26="No data","x",$Y$2-'Дата индикаторов'!Z26)</f>
        <v>1</v>
      </c>
      <c r="Z25" s="55">
        <f>IF('Дата индикаторов'!AA26="No data","x",$Z$2-'Дата индикаторов'!AA26)</f>
        <v>0</v>
      </c>
      <c r="AA25" s="55">
        <f>IF('Дата индикаторов'!AB26="No data","x",$AA$2-'Дата индикаторов'!AB26)</f>
        <v>0</v>
      </c>
      <c r="AB25" s="55">
        <f>IF('Дата индикаторов'!AC26="No data","x",$AB$2-'Дата индикаторов'!AC26)</f>
        <v>0</v>
      </c>
      <c r="AC25" s="55">
        <f>IF('Дата индикаторов'!AD26="No data","x",$AC$2-'Дата индикаторов'!AD26)</f>
        <v>0</v>
      </c>
      <c r="AD25" s="55">
        <f>IF('Дата индикаторов'!AE26="No data","x",$AD$2-'Дата индикаторов'!AE26)</f>
        <v>0</v>
      </c>
      <c r="AE25" s="55" t="str">
        <f>IF('Дата индикаторов'!AF26="No data","x",$AE$2-'Дата индикаторов'!AF26)</f>
        <v>x</v>
      </c>
      <c r="AF25" s="55">
        <f>IF('Дата индикаторов'!AG26="No data","x",$AF$2-'Дата индикаторов'!AG26)</f>
        <v>0</v>
      </c>
      <c r="AG25" s="55">
        <f>IF('Дата индикаторов'!AH26="No data","x",$AG$2-'Дата индикаторов'!AH26)</f>
        <v>0</v>
      </c>
      <c r="AH25" s="55">
        <f>IF('Дата индикаторов'!AI26="No data","x",$AH$2-'Дата индикаторов'!AI26)</f>
        <v>0</v>
      </c>
      <c r="AI25" s="55">
        <f>IF('Дата индикаторов'!AJ26="No data","x",$AI$2-'Дата индикаторов'!AJ26)</f>
        <v>0</v>
      </c>
      <c r="AJ25" s="55">
        <f>IF('Дата индикаторов'!AK26="No data","x",$AJ$2-'Дата индикаторов'!AK26)</f>
        <v>0</v>
      </c>
      <c r="AK25" s="55" t="str">
        <f>IF('Дата индикаторов'!AL26="No data","x",$AK$2-'Дата индикаторов'!AL26)</f>
        <v>x</v>
      </c>
      <c r="AL25" s="55">
        <f>IF('Дата индикаторов'!AM26="No data","x",$AL$2-'Дата индикаторов'!AM26)</f>
        <v>0</v>
      </c>
      <c r="AM25" s="55">
        <f>IF('Дата индикаторов'!AN26="No data","x",$AM$2-'Дата индикаторов'!AN26)</f>
        <v>0</v>
      </c>
      <c r="AN25" s="55">
        <f>IF('Дата индикаторов'!AO26="No data","x",$AN$2-'Дата индикаторов'!AO26)</f>
        <v>0</v>
      </c>
      <c r="AO25" s="55">
        <f>IF('Дата индикаторов'!AP26="No data","x",$AO$2-'Дата индикаторов'!AP26)</f>
        <v>0</v>
      </c>
      <c r="AP25" s="55">
        <f>IF('Дата индикаторов'!AQ26="No data","x",$AP$2-'Дата индикаторов'!AQ26)</f>
        <v>0</v>
      </c>
      <c r="AQ25" s="55">
        <f>IF('Дата индикаторов'!AR26="No data","x",$AQ$2-'Дата индикаторов'!AR26)</f>
        <v>0</v>
      </c>
      <c r="AR25" s="55">
        <f>IF('Дата индикаторов'!AS26="No data","x",$AR$2-'Дата индикаторов'!AS26)</f>
        <v>0</v>
      </c>
      <c r="AS25" s="55">
        <f>IF('Дата индикаторов'!AT26="No data","x",$AS$2-'Дата индикаторов'!AT26)</f>
        <v>1</v>
      </c>
      <c r="AT25" s="55">
        <f>IF('Дата индикаторов'!AU26="No data","x",$AT$2-'Дата индикаторов'!AU26)</f>
        <v>0</v>
      </c>
      <c r="AU25" s="55">
        <f>IF('Дата индикаторов'!AV26="No data","x",$AU$2-'Дата индикаторов'!AV26)</f>
        <v>0</v>
      </c>
      <c r="AV25" s="55">
        <f>IF('Дата индикаторов'!AW26="No data","x",$AV$2-'Дата индикаторов'!AW26)</f>
        <v>0</v>
      </c>
      <c r="AW25" s="55">
        <f>IF('Дата индикаторов'!AX26="No data","x",$AW$2-'Дата индикаторов'!AX26)</f>
        <v>0</v>
      </c>
      <c r="AX25" s="55">
        <f>IF('Дата индикаторов'!AY26="No data","x",$AX$2-'Дата индикаторов'!AY26)</f>
        <v>1</v>
      </c>
      <c r="AY25" s="55">
        <f>IF('Дата индикаторов'!AZ26="No data","x",$AY$2-'Дата индикаторов'!AZ26)</f>
        <v>1</v>
      </c>
      <c r="AZ25" s="55">
        <f>IF('Дата индикаторов'!BA26="No data","x",$AZ$2-'Дата индикаторов'!BA26)</f>
        <v>1</v>
      </c>
      <c r="BA25" s="55">
        <f>IF('Дата индикаторов'!BB26="No data","x",$BA$2-'Дата индикаторов'!BB26)</f>
        <v>1</v>
      </c>
      <c r="BB25" s="55">
        <f>IF('Дата индикаторов'!BC26="No data","x",$BB$2-'Дата индикаторов'!BC26)</f>
        <v>2</v>
      </c>
      <c r="BC25" s="55">
        <f>IF('Дата индикаторов'!BD26="No data","x",$BC$2-'Дата индикаторов'!BD26)</f>
        <v>0</v>
      </c>
      <c r="BD25" s="55">
        <f>IF('Дата индикаторов'!BE26="No data","x",$BD$2-'Дата индикаторов'!BE26)</f>
        <v>2</v>
      </c>
      <c r="BE25" s="55">
        <f>IF('Дата индикаторов'!BF26="No data","x",$BE$2-'Дата индикаторов'!BF26)</f>
        <v>0</v>
      </c>
      <c r="BF25" s="55">
        <f>IF('Дата индикаторов'!BG26="No data","x",$BF$2-'Дата индикаторов'!BG26)</f>
        <v>0</v>
      </c>
      <c r="BG25" s="55">
        <f>IF('Дата индикаторов'!BH26="No data","x",$BG$2-'Дата индикаторов'!BH26)</f>
        <v>0</v>
      </c>
      <c r="BH25">
        <f t="shared" si="0"/>
        <v>35</v>
      </c>
      <c r="BI25" s="56">
        <f t="shared" si="1"/>
        <v>0.625</v>
      </c>
      <c r="BJ25">
        <f t="shared" si="9"/>
        <v>13</v>
      </c>
      <c r="BK25" s="56">
        <f t="shared" si="10"/>
        <v>2.0577597041442912</v>
      </c>
      <c r="BL25" s="58">
        <f t="shared" si="11"/>
        <v>0</v>
      </c>
    </row>
    <row r="26" spans="1:64" ht="15.75">
      <c r="A26" s="332" t="s">
        <v>70</v>
      </c>
      <c r="B26" s="55">
        <f>IF('Дата индикаторов'!C27="No data","x",$B$2-'Дата индикаторов'!C27)</f>
        <v>0</v>
      </c>
      <c r="C26" s="55">
        <f>IF('Дата индикаторов'!D27="No data","x",$C$2-'Дата индикаторов'!D27)</f>
        <v>0</v>
      </c>
      <c r="D26" s="55">
        <f>IF('Дата индикаторов'!E27="No data","x",$C$2-'Дата индикаторов'!E27)</f>
        <v>0</v>
      </c>
      <c r="E26" s="55">
        <f>IF('Дата индикаторов'!F27="No data","x",$E$2-'Дата индикаторов'!F27)</f>
        <v>0</v>
      </c>
      <c r="F26" s="55">
        <f>IF('Дата индикаторов'!G27="No data","x",$F$2-'Дата индикаторов'!G27)</f>
        <v>0</v>
      </c>
      <c r="G26" s="55">
        <f>IF('Дата индикаторов'!H27="No data","x",$G$2-'Дата индикаторов'!H27)</f>
        <v>0</v>
      </c>
      <c r="H26" s="55">
        <f>IF('Дата индикаторов'!I27="No data","x",$H$2-'Дата индикаторов'!I27)</f>
        <v>0</v>
      </c>
      <c r="I26" s="55">
        <f>IF('Дата индикаторов'!J27="No data","x",$I$2-'Дата индикаторов'!J27)</f>
        <v>0</v>
      </c>
      <c r="J26" s="55">
        <f>IF('Дата индикаторов'!K27="No data","x",$J$2-'Дата индикаторов'!K27)</f>
        <v>0</v>
      </c>
      <c r="K26" s="55">
        <f>IF('Дата индикаторов'!L27="No data","x",$K$2-'Дата индикаторов'!L27)</f>
        <v>0</v>
      </c>
      <c r="L26" s="55">
        <f>IF('Дата индикаторов'!M27="No data","x",$L$2-'Дата индикаторов'!M27)</f>
        <v>0</v>
      </c>
      <c r="M26" s="55">
        <f>IF('Дата индикаторов'!N27="No data","x",$M$2-'Дата индикаторов'!N27)</f>
        <v>0</v>
      </c>
      <c r="N26" s="55">
        <f>IF('Дата индикаторов'!O27="No data","x",$N$2-'Дата индикаторов'!O27)</f>
        <v>0</v>
      </c>
      <c r="O26" s="55">
        <f>IF('Дата индикаторов'!P27="No data","x",$O$2-'Дата индикаторов'!P27)</f>
        <v>1</v>
      </c>
      <c r="P26" s="55">
        <f>IF('Дата индикаторов'!Q27="No data","x",$P$2-'Дата индикаторов'!Q27)</f>
        <v>0</v>
      </c>
      <c r="Q26" s="55">
        <f>IF('Дата индикаторов'!R27="No data","x",$Q$2-'Дата индикаторов'!R27)</f>
        <v>1</v>
      </c>
      <c r="R26" s="55">
        <f>IF('Дата индикаторов'!S27="No data","x",$R$2-'Дата индикаторов'!S27)</f>
        <v>1</v>
      </c>
      <c r="S26" s="55">
        <f>IF('Дата индикаторов'!T27="No data","x",$S$2-'Дата индикаторов'!T27)</f>
        <v>11</v>
      </c>
      <c r="T26" s="55">
        <f>IF('Дата индикаторов'!U27="No data","x",$T$2-'Дата индикаторов'!U27)</f>
        <v>11</v>
      </c>
      <c r="U26" s="55">
        <f>IF('Дата индикаторов'!V27="No data","x",$U$2-'Дата индикаторов'!V27)</f>
        <v>0</v>
      </c>
      <c r="V26" s="55">
        <f>IF('Дата индикаторов'!W27="No data","x",$V$2-'Дата индикаторов'!W27)</f>
        <v>0</v>
      </c>
      <c r="W26" s="55">
        <f>IF('Дата индикаторов'!X27="No data","x",$W$2-'Дата индикаторов'!X27)</f>
        <v>0</v>
      </c>
      <c r="X26" s="55">
        <f>IF('Дата индикаторов'!Y27="No data","x",$X$2-'Дата индикаторов'!Y27)</f>
        <v>0</v>
      </c>
      <c r="Y26" s="55">
        <f>IF('Дата индикаторов'!Z27="No data","x",$Y$2-'Дата индикаторов'!Z27)</f>
        <v>1</v>
      </c>
      <c r="Z26" s="55">
        <f>IF('Дата индикаторов'!AA27="No data","x",$Z$2-'Дата индикаторов'!AA27)</f>
        <v>0</v>
      </c>
      <c r="AA26" s="55">
        <f>IF('Дата индикаторов'!AB27="No data","x",$AA$2-'Дата индикаторов'!AB27)</f>
        <v>0</v>
      </c>
      <c r="AB26" s="55">
        <f>IF('Дата индикаторов'!AC27="No data","x",$AB$2-'Дата индикаторов'!AC27)</f>
        <v>0</v>
      </c>
      <c r="AC26" s="55">
        <f>IF('Дата индикаторов'!AD27="No data","x",$AC$2-'Дата индикаторов'!AD27)</f>
        <v>0</v>
      </c>
      <c r="AD26" s="55">
        <f>IF('Дата индикаторов'!AE27="No data","x",$AD$2-'Дата индикаторов'!AE27)</f>
        <v>0</v>
      </c>
      <c r="AE26" s="55" t="str">
        <f>IF('Дата индикаторов'!AF27="No data","x",$AE$2-'Дата индикаторов'!AF27)</f>
        <v>x</v>
      </c>
      <c r="AF26" s="55">
        <f>IF('Дата индикаторов'!AG27="No data","x",$AF$2-'Дата индикаторов'!AG27)</f>
        <v>0</v>
      </c>
      <c r="AG26" s="55">
        <f>IF('Дата индикаторов'!AH27="No data","x",$AG$2-'Дата индикаторов'!AH27)</f>
        <v>0</v>
      </c>
      <c r="AH26" s="55">
        <f>IF('Дата индикаторов'!AI27="No data","x",$AH$2-'Дата индикаторов'!AI27)</f>
        <v>0</v>
      </c>
      <c r="AI26" s="55">
        <f>IF('Дата индикаторов'!AJ27="No data","x",$AI$2-'Дата индикаторов'!AJ27)</f>
        <v>0</v>
      </c>
      <c r="AJ26" s="55">
        <f>IF('Дата индикаторов'!AK27="No data","x",$AJ$2-'Дата индикаторов'!AK27)</f>
        <v>0</v>
      </c>
      <c r="AK26" s="55" t="str">
        <f>IF('Дата индикаторов'!AL27="No data","x",$AK$2-'Дата индикаторов'!AL27)</f>
        <v>x</v>
      </c>
      <c r="AL26" s="55">
        <f>IF('Дата индикаторов'!AM27="No data","x",$AL$2-'Дата индикаторов'!AM27)</f>
        <v>0</v>
      </c>
      <c r="AM26" s="55">
        <f>IF('Дата индикаторов'!AN27="No data","x",$AM$2-'Дата индикаторов'!AN27)</f>
        <v>0</v>
      </c>
      <c r="AN26" s="55">
        <f>IF('Дата индикаторов'!AO27="No data","x",$AN$2-'Дата индикаторов'!AO27)</f>
        <v>0</v>
      </c>
      <c r="AO26" s="55">
        <f>IF('Дата индикаторов'!AP27="No data","x",$AO$2-'Дата индикаторов'!AP27)</f>
        <v>0</v>
      </c>
      <c r="AP26" s="55">
        <f>IF('Дата индикаторов'!AQ27="No data","x",$AP$2-'Дата индикаторов'!AQ27)</f>
        <v>0</v>
      </c>
      <c r="AQ26" s="55">
        <f>IF('Дата индикаторов'!AR27="No data","x",$AQ$2-'Дата индикаторов'!AR27)</f>
        <v>0</v>
      </c>
      <c r="AR26" s="55">
        <f>IF('Дата индикаторов'!AS27="No data","x",$AR$2-'Дата индикаторов'!AS27)</f>
        <v>0</v>
      </c>
      <c r="AS26" s="55">
        <f>IF('Дата индикаторов'!AT27="No data","x",$AS$2-'Дата индикаторов'!AT27)</f>
        <v>1</v>
      </c>
      <c r="AT26" s="55">
        <f>IF('Дата индикаторов'!AU27="No data","x",$AT$2-'Дата индикаторов'!AU27)</f>
        <v>0</v>
      </c>
      <c r="AU26" s="55">
        <f>IF('Дата индикаторов'!AV27="No data","x",$AU$2-'Дата индикаторов'!AV27)</f>
        <v>0</v>
      </c>
      <c r="AV26" s="55">
        <f>IF('Дата индикаторов'!AW27="No data","x",$AV$2-'Дата индикаторов'!AW27)</f>
        <v>0</v>
      </c>
      <c r="AW26" s="55">
        <f>IF('Дата индикаторов'!AX27="No data","x",$AW$2-'Дата индикаторов'!AX27)</f>
        <v>0</v>
      </c>
      <c r="AX26" s="55">
        <f>IF('Дата индикаторов'!AY27="No data","x",$AX$2-'Дата индикаторов'!AY27)</f>
        <v>1</v>
      </c>
      <c r="AY26" s="55">
        <f>IF('Дата индикаторов'!AZ27="No data","x",$AY$2-'Дата индикаторов'!AZ27)</f>
        <v>1</v>
      </c>
      <c r="AZ26" s="55">
        <f>IF('Дата индикаторов'!BA27="No data","x",$AZ$2-'Дата индикаторов'!BA27)</f>
        <v>1</v>
      </c>
      <c r="BA26" s="55">
        <f>IF('Дата индикаторов'!BB27="No data","x",$BA$2-'Дата индикаторов'!BB27)</f>
        <v>1</v>
      </c>
      <c r="BB26" s="55">
        <f>IF('Дата индикаторов'!BC27="No data","x",$BB$2-'Дата индикаторов'!BC27)</f>
        <v>2</v>
      </c>
      <c r="BC26" s="55">
        <f>IF('Дата индикаторов'!BD27="No data","x",$BC$2-'Дата индикаторов'!BD27)</f>
        <v>0</v>
      </c>
      <c r="BD26" s="55">
        <f>IF('Дата индикаторов'!BE27="No data","x",$BD$2-'Дата индикаторов'!BE27)</f>
        <v>2</v>
      </c>
      <c r="BE26" s="55">
        <f>IF('Дата индикаторов'!BF27="No data","x",$BE$2-'Дата индикаторов'!BF27)</f>
        <v>0</v>
      </c>
      <c r="BF26" s="55">
        <f>IF('Дата индикаторов'!BG27="No data","x",$BF$2-'Дата индикаторов'!BG27)</f>
        <v>0</v>
      </c>
      <c r="BG26" s="55">
        <f>IF('Дата индикаторов'!BH27="No data","x",$BG$2-'Дата индикаторов'!BH27)</f>
        <v>0</v>
      </c>
      <c r="BH26">
        <f t="shared" si="0"/>
        <v>35</v>
      </c>
      <c r="BI26" s="56">
        <f t="shared" si="1"/>
        <v>0.625</v>
      </c>
      <c r="BJ26">
        <f t="shared" si="9"/>
        <v>13</v>
      </c>
      <c r="BK26" s="56">
        <f t="shared" si="10"/>
        <v>2.0577597041442912</v>
      </c>
      <c r="BL26" s="58">
        <f t="shared" si="11"/>
        <v>0</v>
      </c>
    </row>
    <row r="27" spans="1:64" ht="15.75">
      <c r="A27" s="332" t="s">
        <v>71</v>
      </c>
      <c r="B27" s="55">
        <f>IF('Дата индикаторов'!C28="No data","x",$B$2-'Дата индикаторов'!C28)</f>
        <v>0</v>
      </c>
      <c r="C27" s="55">
        <f>IF('Дата индикаторов'!D28="No data","x",$C$2-'Дата индикаторов'!D28)</f>
        <v>0</v>
      </c>
      <c r="D27" s="55">
        <f>IF('Дата индикаторов'!E28="No data","x",$C$2-'Дата индикаторов'!E28)</f>
        <v>0</v>
      </c>
      <c r="E27" s="55">
        <f>IF('Дата индикаторов'!F28="No data","x",$E$2-'Дата индикаторов'!F28)</f>
        <v>0</v>
      </c>
      <c r="F27" s="55">
        <f>IF('Дата индикаторов'!G28="No data","x",$F$2-'Дата индикаторов'!G28)</f>
        <v>0</v>
      </c>
      <c r="G27" s="55">
        <f>IF('Дата индикаторов'!H28="No data","x",$G$2-'Дата индикаторов'!H28)</f>
        <v>0</v>
      </c>
      <c r="H27" s="55">
        <f>IF('Дата индикаторов'!I28="No data","x",$H$2-'Дата индикаторов'!I28)</f>
        <v>0</v>
      </c>
      <c r="I27" s="55">
        <f>IF('Дата индикаторов'!J28="No data","x",$I$2-'Дата индикаторов'!J28)</f>
        <v>0</v>
      </c>
      <c r="J27" s="55">
        <f>IF('Дата индикаторов'!K28="No data","x",$J$2-'Дата индикаторов'!K28)</f>
        <v>0</v>
      </c>
      <c r="K27" s="55">
        <f>IF('Дата индикаторов'!L28="No data","x",$K$2-'Дата индикаторов'!L28)</f>
        <v>0</v>
      </c>
      <c r="L27" s="55">
        <f>IF('Дата индикаторов'!M28="No data","x",$L$2-'Дата индикаторов'!M28)</f>
        <v>0</v>
      </c>
      <c r="M27" s="55">
        <f>IF('Дата индикаторов'!N28="No data","x",$M$2-'Дата индикаторов'!N28)</f>
        <v>0</v>
      </c>
      <c r="N27" s="55">
        <f>IF('Дата индикаторов'!O28="No data","x",$N$2-'Дата индикаторов'!O28)</f>
        <v>0</v>
      </c>
      <c r="O27" s="55">
        <f>IF('Дата индикаторов'!P28="No data","x",$O$2-'Дата индикаторов'!P28)</f>
        <v>1</v>
      </c>
      <c r="P27" s="55">
        <f>IF('Дата индикаторов'!Q28="No data","x",$P$2-'Дата индикаторов'!Q28)</f>
        <v>0</v>
      </c>
      <c r="Q27" s="55">
        <f>IF('Дата индикаторов'!R28="No data","x",$Q$2-'Дата индикаторов'!R28)</f>
        <v>1</v>
      </c>
      <c r="R27" s="55">
        <f>IF('Дата индикаторов'!S28="No data","x",$R$2-'Дата индикаторов'!S28)</f>
        <v>1</v>
      </c>
      <c r="S27" s="55">
        <f>IF('Дата индикаторов'!T28="No data","x",$S$2-'Дата индикаторов'!T28)</f>
        <v>11</v>
      </c>
      <c r="T27" s="55">
        <f>IF('Дата индикаторов'!U28="No data","x",$T$2-'Дата индикаторов'!U28)</f>
        <v>11</v>
      </c>
      <c r="U27" s="55">
        <f>IF('Дата индикаторов'!V28="No data","x",$U$2-'Дата индикаторов'!V28)</f>
        <v>0</v>
      </c>
      <c r="V27" s="55">
        <f>IF('Дата индикаторов'!W28="No data","x",$V$2-'Дата индикаторов'!W28)</f>
        <v>0</v>
      </c>
      <c r="W27" s="55">
        <f>IF('Дата индикаторов'!X28="No data","x",$W$2-'Дата индикаторов'!X28)</f>
        <v>0</v>
      </c>
      <c r="X27" s="55">
        <f>IF('Дата индикаторов'!Y28="No data","x",$X$2-'Дата индикаторов'!Y28)</f>
        <v>0</v>
      </c>
      <c r="Y27" s="55">
        <f>IF('Дата индикаторов'!Z28="No data","x",$Y$2-'Дата индикаторов'!Z28)</f>
        <v>1</v>
      </c>
      <c r="Z27" s="55">
        <f>IF('Дата индикаторов'!AA28="No data","x",$Z$2-'Дата индикаторов'!AA28)</f>
        <v>0</v>
      </c>
      <c r="AA27" s="55">
        <f>IF('Дата индикаторов'!AB28="No data","x",$AA$2-'Дата индикаторов'!AB28)</f>
        <v>0</v>
      </c>
      <c r="AB27" s="55">
        <f>IF('Дата индикаторов'!AC28="No data","x",$AB$2-'Дата индикаторов'!AC28)</f>
        <v>0</v>
      </c>
      <c r="AC27" s="55">
        <f>IF('Дата индикаторов'!AD28="No data","x",$AC$2-'Дата индикаторов'!AD28)</f>
        <v>0</v>
      </c>
      <c r="AD27" s="55">
        <f>IF('Дата индикаторов'!AE28="No data","x",$AD$2-'Дата индикаторов'!AE28)</f>
        <v>0</v>
      </c>
      <c r="AE27" s="55" t="str">
        <f>IF('Дата индикаторов'!AF28="No data","x",$AE$2-'Дата индикаторов'!AF28)</f>
        <v>x</v>
      </c>
      <c r="AF27" s="55">
        <f>IF('Дата индикаторов'!AG28="No data","x",$AF$2-'Дата индикаторов'!AG28)</f>
        <v>0</v>
      </c>
      <c r="AG27" s="55">
        <f>IF('Дата индикаторов'!AH28="No data","x",$AG$2-'Дата индикаторов'!AH28)</f>
        <v>0</v>
      </c>
      <c r="AH27" s="55">
        <f>IF('Дата индикаторов'!AI28="No data","x",$AH$2-'Дата индикаторов'!AI28)</f>
        <v>0</v>
      </c>
      <c r="AI27" s="55">
        <f>IF('Дата индикаторов'!AJ28="No data","x",$AI$2-'Дата индикаторов'!AJ28)</f>
        <v>0</v>
      </c>
      <c r="AJ27" s="55">
        <f>IF('Дата индикаторов'!AK28="No data","x",$AJ$2-'Дата индикаторов'!AK28)</f>
        <v>0</v>
      </c>
      <c r="AK27" s="55" t="str">
        <f>IF('Дата индикаторов'!AL28="No data","x",$AK$2-'Дата индикаторов'!AL28)</f>
        <v>x</v>
      </c>
      <c r="AL27" s="55">
        <f>IF('Дата индикаторов'!AM28="No data","x",$AL$2-'Дата индикаторов'!AM28)</f>
        <v>0</v>
      </c>
      <c r="AM27" s="55">
        <f>IF('Дата индикаторов'!AN28="No data","x",$AM$2-'Дата индикаторов'!AN28)</f>
        <v>0</v>
      </c>
      <c r="AN27" s="55">
        <f>IF('Дата индикаторов'!AO28="No data","x",$AN$2-'Дата индикаторов'!AO28)</f>
        <v>0</v>
      </c>
      <c r="AO27" s="55">
        <f>IF('Дата индикаторов'!AP28="No data","x",$AO$2-'Дата индикаторов'!AP28)</f>
        <v>0</v>
      </c>
      <c r="AP27" s="55">
        <f>IF('Дата индикаторов'!AQ28="No data","x",$AP$2-'Дата индикаторов'!AQ28)</f>
        <v>0</v>
      </c>
      <c r="AQ27" s="55">
        <f>IF('Дата индикаторов'!AR28="No data","x",$AQ$2-'Дата индикаторов'!AR28)</f>
        <v>0</v>
      </c>
      <c r="AR27" s="55">
        <f>IF('Дата индикаторов'!AS28="No data","x",$AR$2-'Дата индикаторов'!AS28)</f>
        <v>0</v>
      </c>
      <c r="AS27" s="55">
        <f>IF('Дата индикаторов'!AT28="No data","x",$AS$2-'Дата индикаторов'!AT28)</f>
        <v>1</v>
      </c>
      <c r="AT27" s="55">
        <f>IF('Дата индикаторов'!AU28="No data","x",$AT$2-'Дата индикаторов'!AU28)</f>
        <v>0</v>
      </c>
      <c r="AU27" s="55">
        <f>IF('Дата индикаторов'!AV28="No data","x",$AU$2-'Дата индикаторов'!AV28)</f>
        <v>0</v>
      </c>
      <c r="AV27" s="55">
        <f>IF('Дата индикаторов'!AW28="No data","x",$AV$2-'Дата индикаторов'!AW28)</f>
        <v>0</v>
      </c>
      <c r="AW27" s="55">
        <f>IF('Дата индикаторов'!AX28="No data","x",$AW$2-'Дата индикаторов'!AX28)</f>
        <v>0</v>
      </c>
      <c r="AX27" s="55">
        <f>IF('Дата индикаторов'!AY28="No data","x",$AX$2-'Дата индикаторов'!AY28)</f>
        <v>1</v>
      </c>
      <c r="AY27" s="55">
        <f>IF('Дата индикаторов'!AZ28="No data","x",$AY$2-'Дата индикаторов'!AZ28)</f>
        <v>1</v>
      </c>
      <c r="AZ27" s="55">
        <f>IF('Дата индикаторов'!BA28="No data","x",$AZ$2-'Дата индикаторов'!BA28)</f>
        <v>1</v>
      </c>
      <c r="BA27" s="55">
        <f>IF('Дата индикаторов'!BB28="No data","x",$BA$2-'Дата индикаторов'!BB28)</f>
        <v>1</v>
      </c>
      <c r="BB27" s="55">
        <f>IF('Дата индикаторов'!BC28="No data","x",$BB$2-'Дата индикаторов'!BC28)</f>
        <v>2</v>
      </c>
      <c r="BC27" s="55">
        <f>IF('Дата индикаторов'!BD28="No data","x",$BC$2-'Дата индикаторов'!BD28)</f>
        <v>0</v>
      </c>
      <c r="BD27" s="55">
        <f>IF('Дата индикаторов'!BE28="No data","x",$BD$2-'Дата индикаторов'!BE28)</f>
        <v>2</v>
      </c>
      <c r="BE27" s="55">
        <f>IF('Дата индикаторов'!BF28="No data","x",$BE$2-'Дата индикаторов'!BF28)</f>
        <v>0</v>
      </c>
      <c r="BF27" s="55">
        <f>IF('Дата индикаторов'!BG28="No data","x",$BF$2-'Дата индикаторов'!BG28)</f>
        <v>0</v>
      </c>
      <c r="BG27" s="55">
        <f>IF('Дата индикаторов'!BH28="No data","x",$BG$2-'Дата индикаторов'!BH28)</f>
        <v>0</v>
      </c>
      <c r="BH27">
        <f t="shared" si="0"/>
        <v>35</v>
      </c>
      <c r="BI27" s="56">
        <f t="shared" si="1"/>
        <v>0.625</v>
      </c>
      <c r="BJ27">
        <f t="shared" si="9"/>
        <v>13</v>
      </c>
      <c r="BK27" s="56">
        <f t="shared" si="10"/>
        <v>2.0577597041442912</v>
      </c>
      <c r="BL27" s="58">
        <f t="shared" si="11"/>
        <v>0</v>
      </c>
    </row>
    <row r="28" spans="1:64" ht="15.75">
      <c r="A28" s="332" t="s">
        <v>72</v>
      </c>
      <c r="B28" s="55">
        <f>IF('Дата индикаторов'!C29="No data","x",$B$2-'Дата индикаторов'!C29)</f>
        <v>0</v>
      </c>
      <c r="C28" s="55">
        <f>IF('Дата индикаторов'!D29="No data","x",$C$2-'Дата индикаторов'!D29)</f>
        <v>0</v>
      </c>
      <c r="D28" s="55">
        <f>IF('Дата индикаторов'!E29="No data","x",$C$2-'Дата индикаторов'!E29)</f>
        <v>0</v>
      </c>
      <c r="E28" s="55">
        <f>IF('Дата индикаторов'!F29="No data","x",$E$2-'Дата индикаторов'!F29)</f>
        <v>0</v>
      </c>
      <c r="F28" s="55">
        <f>IF('Дата индикаторов'!G29="No data","x",$F$2-'Дата индикаторов'!G29)</f>
        <v>0</v>
      </c>
      <c r="G28" s="55">
        <f>IF('Дата индикаторов'!H29="No data","x",$G$2-'Дата индикаторов'!H29)</f>
        <v>0</v>
      </c>
      <c r="H28" s="55">
        <f>IF('Дата индикаторов'!I29="No data","x",$H$2-'Дата индикаторов'!I29)</f>
        <v>0</v>
      </c>
      <c r="I28" s="55">
        <f>IF('Дата индикаторов'!J29="No data","x",$I$2-'Дата индикаторов'!J29)</f>
        <v>0</v>
      </c>
      <c r="J28" s="55">
        <f>IF('Дата индикаторов'!K29="No data","x",$J$2-'Дата индикаторов'!K29)</f>
        <v>0</v>
      </c>
      <c r="K28" s="55">
        <f>IF('Дата индикаторов'!L29="No data","x",$K$2-'Дата индикаторов'!L29)</f>
        <v>0</v>
      </c>
      <c r="L28" s="55">
        <f>IF('Дата индикаторов'!M29="No data","x",$L$2-'Дата индикаторов'!M29)</f>
        <v>0</v>
      </c>
      <c r="M28" s="55">
        <f>IF('Дата индикаторов'!N29="No data","x",$M$2-'Дата индикаторов'!N29)</f>
        <v>0</v>
      </c>
      <c r="N28" s="55">
        <f>IF('Дата индикаторов'!O29="No data","x",$N$2-'Дата индикаторов'!O29)</f>
        <v>0</v>
      </c>
      <c r="O28" s="55">
        <f>IF('Дата индикаторов'!P29="No data","x",$O$2-'Дата индикаторов'!P29)</f>
        <v>1</v>
      </c>
      <c r="P28" s="55">
        <f>IF('Дата индикаторов'!Q29="No data","x",$P$2-'Дата индикаторов'!Q29)</f>
        <v>0</v>
      </c>
      <c r="Q28" s="55">
        <f>IF('Дата индикаторов'!R29="No data","x",$Q$2-'Дата индикаторов'!R29)</f>
        <v>1</v>
      </c>
      <c r="R28" s="55">
        <f>IF('Дата индикаторов'!S29="No data","x",$R$2-'Дата индикаторов'!S29)</f>
        <v>1</v>
      </c>
      <c r="S28" s="55">
        <f>IF('Дата индикаторов'!T29="No data","x",$S$2-'Дата индикаторов'!T29)</f>
        <v>11</v>
      </c>
      <c r="T28" s="55">
        <f>IF('Дата индикаторов'!U29="No data","x",$T$2-'Дата индикаторов'!U29)</f>
        <v>11</v>
      </c>
      <c r="U28" s="55">
        <f>IF('Дата индикаторов'!V29="No data","x",$U$2-'Дата индикаторов'!V29)</f>
        <v>0</v>
      </c>
      <c r="V28" s="55">
        <f>IF('Дата индикаторов'!W29="No data","x",$V$2-'Дата индикаторов'!W29)</f>
        <v>0</v>
      </c>
      <c r="W28" s="55">
        <f>IF('Дата индикаторов'!X29="No data","x",$W$2-'Дата индикаторов'!X29)</f>
        <v>0</v>
      </c>
      <c r="X28" s="55">
        <f>IF('Дата индикаторов'!Y29="No data","x",$X$2-'Дата индикаторов'!Y29)</f>
        <v>0</v>
      </c>
      <c r="Y28" s="55">
        <f>IF('Дата индикаторов'!Z29="No data","x",$Y$2-'Дата индикаторов'!Z29)</f>
        <v>1</v>
      </c>
      <c r="Z28" s="55">
        <f>IF('Дата индикаторов'!AA29="No data","x",$Z$2-'Дата индикаторов'!AA29)</f>
        <v>0</v>
      </c>
      <c r="AA28" s="55">
        <f>IF('Дата индикаторов'!AB29="No data","x",$AA$2-'Дата индикаторов'!AB29)</f>
        <v>0</v>
      </c>
      <c r="AB28" s="55">
        <f>IF('Дата индикаторов'!AC29="No data","x",$AB$2-'Дата индикаторов'!AC29)</f>
        <v>0</v>
      </c>
      <c r="AC28" s="55">
        <f>IF('Дата индикаторов'!AD29="No data","x",$AC$2-'Дата индикаторов'!AD29)</f>
        <v>0</v>
      </c>
      <c r="AD28" s="55">
        <f>IF('Дата индикаторов'!AE29="No data","x",$AD$2-'Дата индикаторов'!AE29)</f>
        <v>0</v>
      </c>
      <c r="AE28" s="55" t="str">
        <f>IF('Дата индикаторов'!AF29="No data","x",$AE$2-'Дата индикаторов'!AF29)</f>
        <v>x</v>
      </c>
      <c r="AF28" s="55">
        <f>IF('Дата индикаторов'!AG29="No data","x",$AF$2-'Дата индикаторов'!AG29)</f>
        <v>0</v>
      </c>
      <c r="AG28" s="55">
        <f>IF('Дата индикаторов'!AH29="No data","x",$AG$2-'Дата индикаторов'!AH29)</f>
        <v>0</v>
      </c>
      <c r="AH28" s="55">
        <f>IF('Дата индикаторов'!AI29="No data","x",$AH$2-'Дата индикаторов'!AI29)</f>
        <v>0</v>
      </c>
      <c r="AI28" s="55">
        <f>IF('Дата индикаторов'!AJ29="No data","x",$AI$2-'Дата индикаторов'!AJ29)</f>
        <v>0</v>
      </c>
      <c r="AJ28" s="55">
        <f>IF('Дата индикаторов'!AK29="No data","x",$AJ$2-'Дата индикаторов'!AK29)</f>
        <v>0</v>
      </c>
      <c r="AK28" s="55" t="str">
        <f>IF('Дата индикаторов'!AL29="No data","x",$AK$2-'Дата индикаторов'!AL29)</f>
        <v>x</v>
      </c>
      <c r="AL28" s="55">
        <f>IF('Дата индикаторов'!AM29="No data","x",$AL$2-'Дата индикаторов'!AM29)</f>
        <v>0</v>
      </c>
      <c r="AM28" s="55">
        <f>IF('Дата индикаторов'!AN29="No data","x",$AM$2-'Дата индикаторов'!AN29)</f>
        <v>0</v>
      </c>
      <c r="AN28" s="55">
        <f>IF('Дата индикаторов'!AO29="No data","x",$AN$2-'Дата индикаторов'!AO29)</f>
        <v>0</v>
      </c>
      <c r="AO28" s="55">
        <f>IF('Дата индикаторов'!AP29="No data","x",$AO$2-'Дата индикаторов'!AP29)</f>
        <v>0</v>
      </c>
      <c r="AP28" s="55">
        <f>IF('Дата индикаторов'!AQ29="No data","x",$AP$2-'Дата индикаторов'!AQ29)</f>
        <v>0</v>
      </c>
      <c r="AQ28" s="55">
        <f>IF('Дата индикаторов'!AR29="No data","x",$AQ$2-'Дата индикаторов'!AR29)</f>
        <v>0</v>
      </c>
      <c r="AR28" s="55">
        <f>IF('Дата индикаторов'!AS29="No data","x",$AR$2-'Дата индикаторов'!AS29)</f>
        <v>0</v>
      </c>
      <c r="AS28" s="55">
        <f>IF('Дата индикаторов'!AT29="No data","x",$AS$2-'Дата индикаторов'!AT29)</f>
        <v>1</v>
      </c>
      <c r="AT28" s="55">
        <f>IF('Дата индикаторов'!AU29="No data","x",$AT$2-'Дата индикаторов'!AU29)</f>
        <v>0</v>
      </c>
      <c r="AU28" s="55">
        <f>IF('Дата индикаторов'!AV29="No data","x",$AU$2-'Дата индикаторов'!AV29)</f>
        <v>0</v>
      </c>
      <c r="AV28" s="55">
        <f>IF('Дата индикаторов'!AW29="No data","x",$AV$2-'Дата индикаторов'!AW29)</f>
        <v>0</v>
      </c>
      <c r="AW28" s="55">
        <f>IF('Дата индикаторов'!AX29="No data","x",$AW$2-'Дата индикаторов'!AX29)</f>
        <v>0</v>
      </c>
      <c r="AX28" s="55">
        <f>IF('Дата индикаторов'!AY29="No data","x",$AX$2-'Дата индикаторов'!AY29)</f>
        <v>1</v>
      </c>
      <c r="AY28" s="55">
        <f>IF('Дата индикаторов'!AZ29="No data","x",$AY$2-'Дата индикаторов'!AZ29)</f>
        <v>1</v>
      </c>
      <c r="AZ28" s="55">
        <f>IF('Дата индикаторов'!BA29="No data","x",$AZ$2-'Дата индикаторов'!BA29)</f>
        <v>1</v>
      </c>
      <c r="BA28" s="55">
        <f>IF('Дата индикаторов'!BB29="No data","x",$BA$2-'Дата индикаторов'!BB29)</f>
        <v>1</v>
      </c>
      <c r="BB28" s="55">
        <f>IF('Дата индикаторов'!BC29="No data","x",$BB$2-'Дата индикаторов'!BC29)</f>
        <v>2</v>
      </c>
      <c r="BC28" s="55">
        <f>IF('Дата индикаторов'!BD29="No data","x",$BC$2-'Дата индикаторов'!BD29)</f>
        <v>0</v>
      </c>
      <c r="BD28" s="55">
        <f>IF('Дата индикаторов'!BE29="No data","x",$BD$2-'Дата индикаторов'!BE29)</f>
        <v>2</v>
      </c>
      <c r="BE28" s="55">
        <f>IF('Дата индикаторов'!BF29="No data","x",$BE$2-'Дата индикаторов'!BF29)</f>
        <v>0</v>
      </c>
      <c r="BF28" s="55">
        <f>IF('Дата индикаторов'!BG29="No data","x",$BF$2-'Дата индикаторов'!BG29)</f>
        <v>0</v>
      </c>
      <c r="BG28" s="55">
        <f>IF('Дата индикаторов'!BH29="No data","x",$BG$2-'Дата индикаторов'!BH29)</f>
        <v>0</v>
      </c>
      <c r="BH28">
        <f t="shared" si="0"/>
        <v>35</v>
      </c>
      <c r="BI28" s="56">
        <f t="shared" si="1"/>
        <v>0.625</v>
      </c>
      <c r="BJ28">
        <f t="shared" si="9"/>
        <v>13</v>
      </c>
      <c r="BK28" s="56">
        <f t="shared" si="10"/>
        <v>2.0577597041442912</v>
      </c>
      <c r="BL28" s="58">
        <f t="shared" si="11"/>
        <v>0</v>
      </c>
    </row>
    <row r="29" spans="1:64" ht="15.75">
      <c r="A29" s="340" t="s">
        <v>89</v>
      </c>
      <c r="B29" s="55">
        <f>IF('Дата индикаторов'!C30="No data","x",$B$2-'Дата индикаторов'!C30)</f>
        <v>0</v>
      </c>
      <c r="C29" s="55">
        <f>IF('Дата индикаторов'!D30="No data","x",$C$2-'Дата индикаторов'!D30)</f>
        <v>0</v>
      </c>
      <c r="D29" s="55">
        <f>IF('Дата индикаторов'!E30="No data","x",$C$2-'Дата индикаторов'!E30)</f>
        <v>0</v>
      </c>
      <c r="E29" s="55">
        <f>IF('Дата индикаторов'!F30="No data","x",$E$2-'Дата индикаторов'!F30)</f>
        <v>0</v>
      </c>
      <c r="F29" s="55">
        <f>IF('Дата индикаторов'!G30="No data","x",$F$2-'Дата индикаторов'!G30)</f>
        <v>0</v>
      </c>
      <c r="G29" s="55">
        <f>IF('Дата индикаторов'!H30="No data","x",$G$2-'Дата индикаторов'!H30)</f>
        <v>0</v>
      </c>
      <c r="H29" s="55">
        <f>IF('Дата индикаторов'!I30="No data","x",$H$2-'Дата индикаторов'!I30)</f>
        <v>0</v>
      </c>
      <c r="I29" s="55">
        <f>IF('Дата индикаторов'!J30="No data","x",$I$2-'Дата индикаторов'!J30)</f>
        <v>0</v>
      </c>
      <c r="J29" s="55">
        <f>IF('Дата индикаторов'!K30="No data","x",$J$2-'Дата индикаторов'!K30)</f>
        <v>0</v>
      </c>
      <c r="K29" s="55">
        <f>IF('Дата индикаторов'!L30="No data","x",$K$2-'Дата индикаторов'!L30)</f>
        <v>0</v>
      </c>
      <c r="L29" s="55">
        <f>IF('Дата индикаторов'!M30="No data","x",$L$2-'Дата индикаторов'!M30)</f>
        <v>0</v>
      </c>
      <c r="M29" s="55">
        <f>IF('Дата индикаторов'!N30="No data","x",$M$2-'Дата индикаторов'!N30)</f>
        <v>0</v>
      </c>
      <c r="N29" s="55">
        <f>IF('Дата индикаторов'!O30="No data","x",$N$2-'Дата индикаторов'!O30)</f>
        <v>0</v>
      </c>
      <c r="O29" s="55">
        <f>IF('Дата индикаторов'!P30="No data","x",$O$2-'Дата индикаторов'!P30)</f>
        <v>2</v>
      </c>
      <c r="P29" s="55">
        <f>IF('Дата индикаторов'!Q30="No data","x",$P$2-'Дата индикаторов'!Q30)</f>
        <v>0</v>
      </c>
      <c r="Q29" s="55">
        <f>IF('Дата индикаторов'!R30="No data","x",$Q$2-'Дата индикаторов'!R30)</f>
        <v>2</v>
      </c>
      <c r="R29" s="55">
        <f>IF('Дата индикаторов'!S30="No data","x",$R$2-'Дата индикаторов'!S30)</f>
        <v>1</v>
      </c>
      <c r="S29" s="55">
        <f>IF('Дата индикаторов'!T30="No data","x",$S$2-'Дата индикаторов'!T30)</f>
        <v>3</v>
      </c>
      <c r="T29" s="55">
        <f>IF('Дата индикаторов'!U30="No data","x",$T$2-'Дата индикаторов'!U30)</f>
        <v>3</v>
      </c>
      <c r="U29" s="55">
        <f>IF('Дата индикаторов'!V30="No data","x",$U$2-'Дата индикаторов'!V30)</f>
        <v>0</v>
      </c>
      <c r="V29" s="55">
        <f>IF('Дата индикаторов'!W30="No data","x",$V$2-'Дата индикаторов'!W30)</f>
        <v>0</v>
      </c>
      <c r="W29" s="55">
        <f>IF('Дата индикаторов'!X30="No data","x",$W$2-'Дата индикаторов'!X30)</f>
        <v>4</v>
      </c>
      <c r="X29" s="55">
        <f>IF('Дата индикаторов'!Y30="No data","x",$X$2-'Дата индикаторов'!Y30)</f>
        <v>4</v>
      </c>
      <c r="Y29" s="55">
        <f>IF('Дата индикаторов'!Z30="No data","x",$Y$2-'Дата индикаторов'!Z30)</f>
        <v>4</v>
      </c>
      <c r="Z29" s="55">
        <f>IF('Дата индикаторов'!AA30="No data","x",$Z$2-'Дата индикаторов'!AA30)</f>
        <v>0</v>
      </c>
      <c r="AA29" s="55">
        <f>IF('Дата индикаторов'!AB30="No data","x",$AA$2-'Дата индикаторов'!AB30)</f>
        <v>0</v>
      </c>
      <c r="AB29" s="55">
        <f>IF('Дата индикаторов'!AC30="No data","x",$AB$2-'Дата индикаторов'!AC30)</f>
        <v>0</v>
      </c>
      <c r="AC29" s="55">
        <f>IF('Дата индикаторов'!AD30="No data","x",$AC$2-'Дата индикаторов'!AD30)</f>
        <v>0</v>
      </c>
      <c r="AD29" s="55">
        <f>IF('Дата индикаторов'!AE30="No data","x",$AD$2-'Дата индикаторов'!AE30)</f>
        <v>0</v>
      </c>
      <c r="AE29" s="55" t="str">
        <f>IF('Дата индикаторов'!AF30="No data","x",$AE$2-'Дата индикаторов'!AF30)</f>
        <v>x</v>
      </c>
      <c r="AF29" s="55">
        <f>IF('Дата индикаторов'!AG30="No data","x",$AF$2-'Дата индикаторов'!AG30)</f>
        <v>0</v>
      </c>
      <c r="AG29" s="55">
        <f>IF('Дата индикаторов'!AH30="No data","x",$AG$2-'Дата индикаторов'!AH30)</f>
        <v>1</v>
      </c>
      <c r="AH29" s="55">
        <f>IF('Дата индикаторов'!AI30="No data","x",$AH$2-'Дата индикаторов'!AI30)</f>
        <v>1</v>
      </c>
      <c r="AI29" s="55">
        <f>IF('Дата индикаторов'!AJ30="No data","x",$AI$2-'Дата индикаторов'!AJ30)</f>
        <v>0</v>
      </c>
      <c r="AJ29" s="55">
        <f>IF('Дата индикаторов'!AK30="No data","x",$AJ$2-'Дата индикаторов'!AK30)</f>
        <v>1</v>
      </c>
      <c r="AK29" s="55">
        <f>IF('Дата индикаторов'!AL30="No data","x",$AK$2-'Дата индикаторов'!AL30)</f>
        <v>0</v>
      </c>
      <c r="AL29" s="55">
        <f>IF('Дата индикаторов'!AM30="No data","x",$AL$2-'Дата индикаторов'!AM30)</f>
        <v>0</v>
      </c>
      <c r="AM29" s="55">
        <f>IF('Дата индикаторов'!AN30="No data","x",$AM$2-'Дата индикаторов'!AN30)</f>
        <v>0</v>
      </c>
      <c r="AN29" s="55">
        <f>IF('Дата индикаторов'!AO30="No data","x",$AN$2-'Дата индикаторов'!AO30)</f>
        <v>0</v>
      </c>
      <c r="AO29" s="55">
        <f>IF('Дата индикаторов'!AP30="No data","x",$AO$2-'Дата индикаторов'!AP30)</f>
        <v>0</v>
      </c>
      <c r="AP29" s="55">
        <f>IF('Дата индикаторов'!AQ30="No data","x",$AP$2-'Дата индикаторов'!AQ30)</f>
        <v>0</v>
      </c>
      <c r="AQ29" s="55">
        <f>IF('Дата индикаторов'!AR30="No data","x",$AQ$2-'Дата индикаторов'!AR30)</f>
        <v>0</v>
      </c>
      <c r="AR29" s="55">
        <f>IF('Дата индикаторов'!AS30="No data","x",$AR$2-'Дата индикаторов'!AS30)</f>
        <v>0</v>
      </c>
      <c r="AS29" s="55">
        <f>IF('Дата индикаторов'!AT30="No data","x",$AS$2-'Дата индикаторов'!AT30)</f>
        <v>0</v>
      </c>
      <c r="AT29" s="55">
        <f>IF('Дата индикаторов'!AU30="No data","x",$AT$2-'Дата индикаторов'!AU30)</f>
        <v>0</v>
      </c>
      <c r="AU29" s="55">
        <f>IF('Дата индикаторов'!AV30="No data","x",$AU$2-'Дата индикаторов'!AV30)</f>
        <v>1</v>
      </c>
      <c r="AV29" s="55">
        <f>IF('Дата индикаторов'!AW30="No data","x",$AV$2-'Дата индикаторов'!AW30)</f>
        <v>0</v>
      </c>
      <c r="AW29" s="55">
        <f>IF('Дата индикаторов'!AX30="No data","x",$AW$2-'Дата индикаторов'!AX30)</f>
        <v>0</v>
      </c>
      <c r="AX29" s="55">
        <f>IF('Дата индикаторов'!AY30="No data","x",$AX$2-'Дата индикаторов'!AY30)</f>
        <v>0</v>
      </c>
      <c r="AY29" s="55">
        <f>IF('Дата индикаторов'!AZ30="No data","x",$AY$2-'Дата индикаторов'!AZ30)</f>
        <v>0</v>
      </c>
      <c r="AZ29" s="55">
        <f>IF('Дата индикаторов'!BA30="No data","x",$AZ$2-'Дата индикаторов'!BA30)</f>
        <v>1</v>
      </c>
      <c r="BA29" s="55">
        <f>IF('Дата индикаторов'!BB30="No data","x",$BA$2-'Дата индикаторов'!BB30)</f>
        <v>1</v>
      </c>
      <c r="BB29" s="55">
        <f>IF('Дата индикаторов'!BC30="No data","x",$BB$2-'Дата индикаторов'!BC30)</f>
        <v>2</v>
      </c>
      <c r="BC29" s="55">
        <f>IF('Дата индикаторов'!BD30="No data","x",$BC$2-'Дата индикаторов'!BD30)</f>
        <v>1</v>
      </c>
      <c r="BD29" s="55">
        <f>IF('Дата индикаторов'!BE30="No data","x",$BD$2-'Дата индикаторов'!BE30)</f>
        <v>0</v>
      </c>
      <c r="BE29" s="55">
        <f>IF('Дата индикаторов'!BF30="No data","x",$BE$2-'Дата индикаторов'!BF30)</f>
        <v>0</v>
      </c>
      <c r="BF29" s="55">
        <f>IF('Дата индикаторов'!BG30="No data","x",$BF$2-'Дата индикаторов'!BG30)</f>
        <v>0</v>
      </c>
      <c r="BG29" s="55">
        <f>IF('Дата индикаторов'!BH30="No data","x",$BG$2-'Дата индикаторов'!BH30)</f>
        <v>0</v>
      </c>
      <c r="BH29">
        <f t="shared" si="0"/>
        <v>32</v>
      </c>
      <c r="BI29" s="56">
        <f t="shared" si="1"/>
        <v>0.56140350877192979</v>
      </c>
      <c r="BJ29">
        <f t="shared" si="2"/>
        <v>16</v>
      </c>
      <c r="BK29" s="56">
        <f t="shared" si="3"/>
        <v>1.0925191211887906</v>
      </c>
      <c r="BL29" s="58">
        <f t="shared" si="4"/>
        <v>0</v>
      </c>
    </row>
    <row r="30" spans="1:64" ht="15.75">
      <c r="A30" s="328" t="s">
        <v>90</v>
      </c>
      <c r="B30" s="55">
        <f>IF('Дата индикаторов'!C31="No data","x",$B$2-'Дата индикаторов'!C31)</f>
        <v>0</v>
      </c>
      <c r="C30" s="55">
        <f>IF('Дата индикаторов'!D31="No data","x",$C$2-'Дата индикаторов'!D31)</f>
        <v>0</v>
      </c>
      <c r="D30" s="55">
        <f>IF('Дата индикаторов'!E31="No data","x",$C$2-'Дата индикаторов'!E31)</f>
        <v>0</v>
      </c>
      <c r="E30" s="55">
        <f>IF('Дата индикаторов'!F31="No data","x",$E$2-'Дата индикаторов'!F31)</f>
        <v>0</v>
      </c>
      <c r="F30" s="55">
        <f>IF('Дата индикаторов'!G31="No data","x",$F$2-'Дата индикаторов'!G31)</f>
        <v>0</v>
      </c>
      <c r="G30" s="55">
        <f>IF('Дата индикаторов'!H31="No data","x",$G$2-'Дата индикаторов'!H31)</f>
        <v>0</v>
      </c>
      <c r="H30" s="55">
        <f>IF('Дата индикаторов'!I31="No data","x",$H$2-'Дата индикаторов'!I31)</f>
        <v>0</v>
      </c>
      <c r="I30" s="55">
        <f>IF('Дата индикаторов'!J31="No data","x",$I$2-'Дата индикаторов'!J31)</f>
        <v>0</v>
      </c>
      <c r="J30" s="55">
        <f>IF('Дата индикаторов'!K31="No data","x",$J$2-'Дата индикаторов'!K31)</f>
        <v>0</v>
      </c>
      <c r="K30" s="55">
        <f>IF('Дата индикаторов'!L31="No data","x",$K$2-'Дата индикаторов'!L31)</f>
        <v>0</v>
      </c>
      <c r="L30" s="55">
        <f>IF('Дата индикаторов'!M31="No data","x",$L$2-'Дата индикаторов'!M31)</f>
        <v>0</v>
      </c>
      <c r="M30" s="55">
        <f>IF('Дата индикаторов'!N31="No data","x",$M$2-'Дата индикаторов'!N31)</f>
        <v>0</v>
      </c>
      <c r="N30" s="55">
        <f>IF('Дата индикаторов'!O31="No data","x",$N$2-'Дата индикаторов'!O31)</f>
        <v>0</v>
      </c>
      <c r="O30" s="55">
        <f>IF('Дата индикаторов'!P31="No data","x",$O$2-'Дата индикаторов'!P31)</f>
        <v>2</v>
      </c>
      <c r="P30" s="55">
        <f>IF('Дата индикаторов'!Q31="No data","x",$P$2-'Дата индикаторов'!Q31)</f>
        <v>0</v>
      </c>
      <c r="Q30" s="55">
        <f>IF('Дата индикаторов'!R31="No data","x",$Q$2-'Дата индикаторов'!R31)</f>
        <v>2</v>
      </c>
      <c r="R30" s="55">
        <f>IF('Дата индикаторов'!S31="No data","x",$R$2-'Дата индикаторов'!S31)</f>
        <v>1</v>
      </c>
      <c r="S30" s="55">
        <f>IF('Дата индикаторов'!T31="No data","x",$S$2-'Дата индикаторов'!T31)</f>
        <v>3</v>
      </c>
      <c r="T30" s="55">
        <f>IF('Дата индикаторов'!U31="No data","x",$T$2-'Дата индикаторов'!U31)</f>
        <v>3</v>
      </c>
      <c r="U30" s="55">
        <f>IF('Дата индикаторов'!V31="No data","x",$U$2-'Дата индикаторов'!V31)</f>
        <v>0</v>
      </c>
      <c r="V30" s="55">
        <f>IF('Дата индикаторов'!W31="No data","x",$V$2-'Дата индикаторов'!W31)</f>
        <v>0</v>
      </c>
      <c r="W30" s="55">
        <f>IF('Дата индикаторов'!X31="No data","x",$W$2-'Дата индикаторов'!X31)</f>
        <v>4</v>
      </c>
      <c r="X30" s="55">
        <f>IF('Дата индикаторов'!Y31="No data","x",$X$2-'Дата индикаторов'!Y31)</f>
        <v>4</v>
      </c>
      <c r="Y30" s="55">
        <f>IF('Дата индикаторов'!Z31="No data","x",$Y$2-'Дата индикаторов'!Z31)</f>
        <v>4</v>
      </c>
      <c r="Z30" s="55">
        <f>IF('Дата индикаторов'!AA31="No data","x",$Z$2-'Дата индикаторов'!AA31)</f>
        <v>0</v>
      </c>
      <c r="AA30" s="55">
        <f>IF('Дата индикаторов'!AB31="No data","x",$AA$2-'Дата индикаторов'!AB31)</f>
        <v>0</v>
      </c>
      <c r="AB30" s="55">
        <f>IF('Дата индикаторов'!AC31="No data","x",$AB$2-'Дата индикаторов'!AC31)</f>
        <v>0</v>
      </c>
      <c r="AC30" s="55">
        <f>IF('Дата индикаторов'!AD31="No data","x",$AC$2-'Дата индикаторов'!AD31)</f>
        <v>0</v>
      </c>
      <c r="AD30" s="55">
        <f>IF('Дата индикаторов'!AE31="No data","x",$AD$2-'Дата индикаторов'!AE31)</f>
        <v>0</v>
      </c>
      <c r="AE30" s="55" t="str">
        <f>IF('Дата индикаторов'!AF31="No data","x",$AE$2-'Дата индикаторов'!AF31)</f>
        <v>x</v>
      </c>
      <c r="AF30" s="55">
        <f>IF('Дата индикаторов'!AG31="No data","x",$AF$2-'Дата индикаторов'!AG31)</f>
        <v>0</v>
      </c>
      <c r="AG30" s="55">
        <f>IF('Дата индикаторов'!AH31="No data","x",$AG$2-'Дата индикаторов'!AH31)</f>
        <v>1</v>
      </c>
      <c r="AH30" s="55">
        <f>IF('Дата индикаторов'!AI31="No data","x",$AH$2-'Дата индикаторов'!AI31)</f>
        <v>1</v>
      </c>
      <c r="AI30" s="55">
        <f>IF('Дата индикаторов'!AJ31="No data","x",$AI$2-'Дата индикаторов'!AJ31)</f>
        <v>0</v>
      </c>
      <c r="AJ30" s="55">
        <f>IF('Дата индикаторов'!AK31="No data","x",$AJ$2-'Дата индикаторов'!AK31)</f>
        <v>1</v>
      </c>
      <c r="AK30" s="55">
        <f>IF('Дата индикаторов'!AL31="No data","x",$AK$2-'Дата индикаторов'!AL31)</f>
        <v>0</v>
      </c>
      <c r="AL30" s="55">
        <f>IF('Дата индикаторов'!AM31="No data","x",$AL$2-'Дата индикаторов'!AM31)</f>
        <v>0</v>
      </c>
      <c r="AM30" s="55">
        <f>IF('Дата индикаторов'!AN31="No data","x",$AM$2-'Дата индикаторов'!AN31)</f>
        <v>0</v>
      </c>
      <c r="AN30" s="55">
        <f>IF('Дата индикаторов'!AO31="No data","x",$AN$2-'Дата индикаторов'!AO31)</f>
        <v>0</v>
      </c>
      <c r="AO30" s="55">
        <f>IF('Дата индикаторов'!AP31="No data","x",$AO$2-'Дата индикаторов'!AP31)</f>
        <v>0</v>
      </c>
      <c r="AP30" s="55">
        <f>IF('Дата индикаторов'!AQ31="No data","x",$AP$2-'Дата индикаторов'!AQ31)</f>
        <v>0</v>
      </c>
      <c r="AQ30" s="55">
        <f>IF('Дата индикаторов'!AR31="No data","x",$AQ$2-'Дата индикаторов'!AR31)</f>
        <v>0</v>
      </c>
      <c r="AR30" s="55">
        <f>IF('Дата индикаторов'!AS31="No data","x",$AR$2-'Дата индикаторов'!AS31)</f>
        <v>0</v>
      </c>
      <c r="AS30" s="55">
        <f>IF('Дата индикаторов'!AT31="No data","x",$AS$2-'Дата индикаторов'!AT31)</f>
        <v>0</v>
      </c>
      <c r="AT30" s="55">
        <f>IF('Дата индикаторов'!AU31="No data","x",$AT$2-'Дата индикаторов'!AU31)</f>
        <v>0</v>
      </c>
      <c r="AU30" s="55">
        <f>IF('Дата индикаторов'!AV31="No data","x",$AU$2-'Дата индикаторов'!AV31)</f>
        <v>1</v>
      </c>
      <c r="AV30" s="55">
        <f>IF('Дата индикаторов'!AW31="No data","x",$AV$2-'Дата индикаторов'!AW31)</f>
        <v>0</v>
      </c>
      <c r="AW30" s="55">
        <f>IF('Дата индикаторов'!AX31="No data","x",$AW$2-'Дата индикаторов'!AX31)</f>
        <v>0</v>
      </c>
      <c r="AX30" s="55">
        <f>IF('Дата индикаторов'!AY31="No data","x",$AX$2-'Дата индикаторов'!AY31)</f>
        <v>0</v>
      </c>
      <c r="AY30" s="55">
        <f>IF('Дата индикаторов'!AZ31="No data","x",$AY$2-'Дата индикаторов'!AZ31)</f>
        <v>0</v>
      </c>
      <c r="AZ30" s="55">
        <f>IF('Дата индикаторов'!BA31="No data","x",$AZ$2-'Дата индикаторов'!BA31)</f>
        <v>1</v>
      </c>
      <c r="BA30" s="55">
        <f>IF('Дата индикаторов'!BB31="No data","x",$BA$2-'Дата индикаторов'!BB31)</f>
        <v>1</v>
      </c>
      <c r="BB30" s="55">
        <f>IF('Дата индикаторов'!BC31="No data","x",$BB$2-'Дата индикаторов'!BC31)</f>
        <v>2</v>
      </c>
      <c r="BC30" s="55">
        <f>IF('Дата индикаторов'!BD31="No data","x",$BC$2-'Дата индикаторов'!BD31)</f>
        <v>1</v>
      </c>
      <c r="BD30" s="55">
        <f>IF('Дата индикаторов'!BE31="No data","x",$BD$2-'Дата индикаторов'!BE31)</f>
        <v>0</v>
      </c>
      <c r="BE30" s="55">
        <f>IF('Дата индикаторов'!BF31="No data","x",$BE$2-'Дата индикаторов'!BF31)</f>
        <v>0</v>
      </c>
      <c r="BF30" s="55">
        <f>IF('Дата индикаторов'!BG31="No data","x",$BF$2-'Дата индикаторов'!BG31)</f>
        <v>0</v>
      </c>
      <c r="BG30" s="55">
        <f>IF('Дата индикаторов'!BH31="No data","x",$BG$2-'Дата индикаторов'!BH31)</f>
        <v>0</v>
      </c>
      <c r="BH30">
        <f t="shared" si="0"/>
        <v>32</v>
      </c>
      <c r="BI30" s="56">
        <f t="shared" si="1"/>
        <v>0.56140350877192979</v>
      </c>
      <c r="BJ30">
        <f t="shared" si="2"/>
        <v>16</v>
      </c>
      <c r="BK30" s="56">
        <f t="shared" si="3"/>
        <v>1.0925191211887906</v>
      </c>
      <c r="BL30" s="58">
        <f t="shared" si="4"/>
        <v>0</v>
      </c>
    </row>
    <row r="31" spans="1:64" ht="15.75">
      <c r="A31" s="328" t="s">
        <v>91</v>
      </c>
      <c r="B31" s="55">
        <f>IF('Дата индикаторов'!C32="No data","x",$B$2-'Дата индикаторов'!C32)</f>
        <v>0</v>
      </c>
      <c r="C31" s="55">
        <f>IF('Дата индикаторов'!D32="No data","x",$C$2-'Дата индикаторов'!D32)</f>
        <v>0</v>
      </c>
      <c r="D31" s="55">
        <f>IF('Дата индикаторов'!E32="No data","x",$C$2-'Дата индикаторов'!E32)</f>
        <v>0</v>
      </c>
      <c r="E31" s="55">
        <f>IF('Дата индикаторов'!F32="No data","x",$E$2-'Дата индикаторов'!F32)</f>
        <v>0</v>
      </c>
      <c r="F31" s="55">
        <f>IF('Дата индикаторов'!G32="No data","x",$F$2-'Дата индикаторов'!G32)</f>
        <v>0</v>
      </c>
      <c r="G31" s="55">
        <f>IF('Дата индикаторов'!H32="No data","x",$G$2-'Дата индикаторов'!H32)</f>
        <v>0</v>
      </c>
      <c r="H31" s="55">
        <f>IF('Дата индикаторов'!I32="No data","x",$H$2-'Дата индикаторов'!I32)</f>
        <v>0</v>
      </c>
      <c r="I31" s="55">
        <f>IF('Дата индикаторов'!J32="No data","x",$I$2-'Дата индикаторов'!J32)</f>
        <v>0</v>
      </c>
      <c r="J31" s="55">
        <f>IF('Дата индикаторов'!K32="No data","x",$J$2-'Дата индикаторов'!K32)</f>
        <v>0</v>
      </c>
      <c r="K31" s="55">
        <f>IF('Дата индикаторов'!L32="No data","x",$K$2-'Дата индикаторов'!L32)</f>
        <v>0</v>
      </c>
      <c r="L31" s="55">
        <f>IF('Дата индикаторов'!M32="No data","x",$L$2-'Дата индикаторов'!M32)</f>
        <v>0</v>
      </c>
      <c r="M31" s="55">
        <f>IF('Дата индикаторов'!N32="No data","x",$M$2-'Дата индикаторов'!N32)</f>
        <v>0</v>
      </c>
      <c r="N31" s="55">
        <f>IF('Дата индикаторов'!O32="No data","x",$N$2-'Дата индикаторов'!O32)</f>
        <v>0</v>
      </c>
      <c r="O31" s="55">
        <f>IF('Дата индикаторов'!P32="No data","x",$O$2-'Дата индикаторов'!P32)</f>
        <v>2</v>
      </c>
      <c r="P31" s="55">
        <f>IF('Дата индикаторов'!Q32="No data","x",$P$2-'Дата индикаторов'!Q32)</f>
        <v>0</v>
      </c>
      <c r="Q31" s="55">
        <f>IF('Дата индикаторов'!R32="No data","x",$Q$2-'Дата индикаторов'!R32)</f>
        <v>2</v>
      </c>
      <c r="R31" s="55">
        <f>IF('Дата индикаторов'!S32="No data","x",$R$2-'Дата индикаторов'!S32)</f>
        <v>1</v>
      </c>
      <c r="S31" s="55">
        <f>IF('Дата индикаторов'!T32="No data","x",$S$2-'Дата индикаторов'!T32)</f>
        <v>3</v>
      </c>
      <c r="T31" s="55">
        <f>IF('Дата индикаторов'!U32="No data","x",$T$2-'Дата индикаторов'!U32)</f>
        <v>3</v>
      </c>
      <c r="U31" s="55">
        <f>IF('Дата индикаторов'!V32="No data","x",$U$2-'Дата индикаторов'!V32)</f>
        <v>0</v>
      </c>
      <c r="V31" s="55">
        <f>IF('Дата индикаторов'!W32="No data","x",$V$2-'Дата индикаторов'!W32)</f>
        <v>0</v>
      </c>
      <c r="W31" s="55">
        <f>IF('Дата индикаторов'!X32="No data","x",$W$2-'Дата индикаторов'!X32)</f>
        <v>4</v>
      </c>
      <c r="X31" s="55">
        <f>IF('Дата индикаторов'!Y32="No data","x",$X$2-'Дата индикаторов'!Y32)</f>
        <v>4</v>
      </c>
      <c r="Y31" s="55">
        <f>IF('Дата индикаторов'!Z32="No data","x",$Y$2-'Дата индикаторов'!Z32)</f>
        <v>4</v>
      </c>
      <c r="Z31" s="55">
        <f>IF('Дата индикаторов'!AA32="No data","x",$Z$2-'Дата индикаторов'!AA32)</f>
        <v>0</v>
      </c>
      <c r="AA31" s="55">
        <f>IF('Дата индикаторов'!AB32="No data","x",$AA$2-'Дата индикаторов'!AB32)</f>
        <v>0</v>
      </c>
      <c r="AB31" s="55">
        <f>IF('Дата индикаторов'!AC32="No data","x",$AB$2-'Дата индикаторов'!AC32)</f>
        <v>0</v>
      </c>
      <c r="AC31" s="55">
        <f>IF('Дата индикаторов'!AD32="No data","x",$AC$2-'Дата индикаторов'!AD32)</f>
        <v>0</v>
      </c>
      <c r="AD31" s="55">
        <f>IF('Дата индикаторов'!AE32="No data","x",$AD$2-'Дата индикаторов'!AE32)</f>
        <v>0</v>
      </c>
      <c r="AE31" s="55" t="str">
        <f>IF('Дата индикаторов'!AF32="No data","x",$AE$2-'Дата индикаторов'!AF32)</f>
        <v>x</v>
      </c>
      <c r="AF31" s="55">
        <f>IF('Дата индикаторов'!AG32="No data","x",$AF$2-'Дата индикаторов'!AG32)</f>
        <v>0</v>
      </c>
      <c r="AG31" s="55">
        <f>IF('Дата индикаторов'!AH32="No data","x",$AG$2-'Дата индикаторов'!AH32)</f>
        <v>1</v>
      </c>
      <c r="AH31" s="55">
        <f>IF('Дата индикаторов'!AI32="No data","x",$AH$2-'Дата индикаторов'!AI32)</f>
        <v>1</v>
      </c>
      <c r="AI31" s="55">
        <f>IF('Дата индикаторов'!AJ32="No data","x",$AI$2-'Дата индикаторов'!AJ32)</f>
        <v>0</v>
      </c>
      <c r="AJ31" s="55">
        <f>IF('Дата индикаторов'!AK32="No data","x",$AJ$2-'Дата индикаторов'!AK32)</f>
        <v>1</v>
      </c>
      <c r="AK31" s="55">
        <f>IF('Дата индикаторов'!AL32="No data","x",$AK$2-'Дата индикаторов'!AL32)</f>
        <v>0</v>
      </c>
      <c r="AL31" s="55">
        <f>IF('Дата индикаторов'!AM32="No data","x",$AL$2-'Дата индикаторов'!AM32)</f>
        <v>0</v>
      </c>
      <c r="AM31" s="55">
        <f>IF('Дата индикаторов'!AN32="No data","x",$AM$2-'Дата индикаторов'!AN32)</f>
        <v>0</v>
      </c>
      <c r="AN31" s="55">
        <f>IF('Дата индикаторов'!AO32="No data","x",$AN$2-'Дата индикаторов'!AO32)</f>
        <v>0</v>
      </c>
      <c r="AO31" s="55">
        <f>IF('Дата индикаторов'!AP32="No data","x",$AO$2-'Дата индикаторов'!AP32)</f>
        <v>0</v>
      </c>
      <c r="AP31" s="55">
        <f>IF('Дата индикаторов'!AQ32="No data","x",$AP$2-'Дата индикаторов'!AQ32)</f>
        <v>0</v>
      </c>
      <c r="AQ31" s="55">
        <f>IF('Дата индикаторов'!AR32="No data","x",$AQ$2-'Дата индикаторов'!AR32)</f>
        <v>0</v>
      </c>
      <c r="AR31" s="55">
        <f>IF('Дата индикаторов'!AS32="No data","x",$AR$2-'Дата индикаторов'!AS32)</f>
        <v>0</v>
      </c>
      <c r="AS31" s="55">
        <f>IF('Дата индикаторов'!AT32="No data","x",$AS$2-'Дата индикаторов'!AT32)</f>
        <v>0</v>
      </c>
      <c r="AT31" s="55">
        <f>IF('Дата индикаторов'!AU32="No data","x",$AT$2-'Дата индикаторов'!AU32)</f>
        <v>0</v>
      </c>
      <c r="AU31" s="55">
        <f>IF('Дата индикаторов'!AV32="No data","x",$AU$2-'Дата индикаторов'!AV32)</f>
        <v>1</v>
      </c>
      <c r="AV31" s="55">
        <f>IF('Дата индикаторов'!AW32="No data","x",$AV$2-'Дата индикаторов'!AW32)</f>
        <v>0</v>
      </c>
      <c r="AW31" s="55">
        <f>IF('Дата индикаторов'!AX32="No data","x",$AW$2-'Дата индикаторов'!AX32)</f>
        <v>0</v>
      </c>
      <c r="AX31" s="55">
        <f>IF('Дата индикаторов'!AY32="No data","x",$AX$2-'Дата индикаторов'!AY32)</f>
        <v>0</v>
      </c>
      <c r="AY31" s="55">
        <f>IF('Дата индикаторов'!AZ32="No data","x",$AY$2-'Дата индикаторов'!AZ32)</f>
        <v>0</v>
      </c>
      <c r="AZ31" s="55">
        <f>IF('Дата индикаторов'!BA32="No data","x",$AZ$2-'Дата индикаторов'!BA32)</f>
        <v>1</v>
      </c>
      <c r="BA31" s="55">
        <f>IF('Дата индикаторов'!BB32="No data","x",$BA$2-'Дата индикаторов'!BB32)</f>
        <v>1</v>
      </c>
      <c r="BB31" s="55">
        <f>IF('Дата индикаторов'!BC32="No data","x",$BB$2-'Дата индикаторов'!BC32)</f>
        <v>2</v>
      </c>
      <c r="BC31" s="55">
        <f>IF('Дата индикаторов'!BD32="No data","x",$BC$2-'Дата индикаторов'!BD32)</f>
        <v>1</v>
      </c>
      <c r="BD31" s="55">
        <f>IF('Дата индикаторов'!BE32="No data","x",$BD$2-'Дата индикаторов'!BE32)</f>
        <v>0</v>
      </c>
      <c r="BE31" s="55">
        <f>IF('Дата индикаторов'!BF32="No data","x",$BE$2-'Дата индикаторов'!BF32)</f>
        <v>0</v>
      </c>
      <c r="BF31" s="55">
        <f>IF('Дата индикаторов'!BG32="No data","x",$BF$2-'Дата индикаторов'!BG32)</f>
        <v>0</v>
      </c>
      <c r="BG31" s="55">
        <f>IF('Дата индикаторов'!BH32="No data","x",$BG$2-'Дата индикаторов'!BH32)</f>
        <v>0</v>
      </c>
      <c r="BH31">
        <f t="shared" si="0"/>
        <v>32</v>
      </c>
      <c r="BI31" s="56">
        <f t="shared" si="1"/>
        <v>0.56140350877192979</v>
      </c>
      <c r="BJ31">
        <f t="shared" si="2"/>
        <v>16</v>
      </c>
      <c r="BK31" s="56">
        <f t="shared" si="3"/>
        <v>1.0925191211887906</v>
      </c>
      <c r="BL31" s="58">
        <f t="shared" si="4"/>
        <v>0</v>
      </c>
    </row>
    <row r="32" spans="1:64" ht="15.75">
      <c r="A32" s="328" t="s">
        <v>92</v>
      </c>
      <c r="B32" s="55">
        <f>IF('Дата индикаторов'!C33="No data","x",$B$2-'Дата индикаторов'!C33)</f>
        <v>0</v>
      </c>
      <c r="C32" s="55">
        <f>IF('Дата индикаторов'!D33="No data","x",$C$2-'Дата индикаторов'!D33)</f>
        <v>0</v>
      </c>
      <c r="D32" s="55">
        <f>IF('Дата индикаторов'!E33="No data","x",$C$2-'Дата индикаторов'!E33)</f>
        <v>0</v>
      </c>
      <c r="E32" s="55">
        <f>IF('Дата индикаторов'!F33="No data","x",$E$2-'Дата индикаторов'!F33)</f>
        <v>0</v>
      </c>
      <c r="F32" s="55">
        <f>IF('Дата индикаторов'!G33="No data","x",$F$2-'Дата индикаторов'!G33)</f>
        <v>0</v>
      </c>
      <c r="G32" s="55">
        <f>IF('Дата индикаторов'!H33="No data","x",$G$2-'Дата индикаторов'!H33)</f>
        <v>0</v>
      </c>
      <c r="H32" s="55">
        <f>IF('Дата индикаторов'!I33="No data","x",$H$2-'Дата индикаторов'!I33)</f>
        <v>0</v>
      </c>
      <c r="I32" s="55">
        <f>IF('Дата индикаторов'!J33="No data","x",$I$2-'Дата индикаторов'!J33)</f>
        <v>0</v>
      </c>
      <c r="J32" s="55">
        <f>IF('Дата индикаторов'!K33="No data","x",$J$2-'Дата индикаторов'!K33)</f>
        <v>0</v>
      </c>
      <c r="K32" s="55">
        <f>IF('Дата индикаторов'!L33="No data","x",$K$2-'Дата индикаторов'!L33)</f>
        <v>0</v>
      </c>
      <c r="L32" s="55">
        <f>IF('Дата индикаторов'!M33="No data","x",$L$2-'Дата индикаторов'!M33)</f>
        <v>0</v>
      </c>
      <c r="M32" s="55">
        <f>IF('Дата индикаторов'!N33="No data","x",$M$2-'Дата индикаторов'!N33)</f>
        <v>0</v>
      </c>
      <c r="N32" s="55">
        <f>IF('Дата индикаторов'!O33="No data","x",$N$2-'Дата индикаторов'!O33)</f>
        <v>0</v>
      </c>
      <c r="O32" s="55">
        <f>IF('Дата индикаторов'!P33="No data","x",$O$2-'Дата индикаторов'!P33)</f>
        <v>2</v>
      </c>
      <c r="P32" s="55">
        <f>IF('Дата индикаторов'!Q33="No data","x",$P$2-'Дата индикаторов'!Q33)</f>
        <v>0</v>
      </c>
      <c r="Q32" s="55">
        <f>IF('Дата индикаторов'!R33="No data","x",$Q$2-'Дата индикаторов'!R33)</f>
        <v>2</v>
      </c>
      <c r="R32" s="55">
        <f>IF('Дата индикаторов'!S33="No data","x",$R$2-'Дата индикаторов'!S33)</f>
        <v>1</v>
      </c>
      <c r="S32" s="55">
        <f>IF('Дата индикаторов'!T33="No data","x",$S$2-'Дата индикаторов'!T33)</f>
        <v>3</v>
      </c>
      <c r="T32" s="55">
        <f>IF('Дата индикаторов'!U33="No data","x",$T$2-'Дата индикаторов'!U33)</f>
        <v>3</v>
      </c>
      <c r="U32" s="55">
        <f>IF('Дата индикаторов'!V33="No data","x",$U$2-'Дата индикаторов'!V33)</f>
        <v>0</v>
      </c>
      <c r="V32" s="55">
        <f>IF('Дата индикаторов'!W33="No data","x",$V$2-'Дата индикаторов'!W33)</f>
        <v>0</v>
      </c>
      <c r="W32" s="55">
        <f>IF('Дата индикаторов'!X33="No data","x",$W$2-'Дата индикаторов'!X33)</f>
        <v>4</v>
      </c>
      <c r="X32" s="55">
        <f>IF('Дата индикаторов'!Y33="No data","x",$X$2-'Дата индикаторов'!Y33)</f>
        <v>4</v>
      </c>
      <c r="Y32" s="55">
        <f>IF('Дата индикаторов'!Z33="No data","x",$Y$2-'Дата индикаторов'!Z33)</f>
        <v>4</v>
      </c>
      <c r="Z32" s="55">
        <f>IF('Дата индикаторов'!AA33="No data","x",$Z$2-'Дата индикаторов'!AA33)</f>
        <v>0</v>
      </c>
      <c r="AA32" s="55">
        <f>IF('Дата индикаторов'!AB33="No data","x",$AA$2-'Дата индикаторов'!AB33)</f>
        <v>0</v>
      </c>
      <c r="AB32" s="55">
        <f>IF('Дата индикаторов'!AC33="No data","x",$AB$2-'Дата индикаторов'!AC33)</f>
        <v>0</v>
      </c>
      <c r="AC32" s="55">
        <f>IF('Дата индикаторов'!AD33="No data","x",$AC$2-'Дата индикаторов'!AD33)</f>
        <v>0</v>
      </c>
      <c r="AD32" s="55">
        <f>IF('Дата индикаторов'!AE33="No data","x",$AD$2-'Дата индикаторов'!AE33)</f>
        <v>0</v>
      </c>
      <c r="AE32" s="55" t="str">
        <f>IF('Дата индикаторов'!AF33="No data","x",$AE$2-'Дата индикаторов'!AF33)</f>
        <v>x</v>
      </c>
      <c r="AF32" s="55">
        <f>IF('Дата индикаторов'!AG33="No data","x",$AF$2-'Дата индикаторов'!AG33)</f>
        <v>0</v>
      </c>
      <c r="AG32" s="55">
        <f>IF('Дата индикаторов'!AH33="No data","x",$AG$2-'Дата индикаторов'!AH33)</f>
        <v>1</v>
      </c>
      <c r="AH32" s="55">
        <f>IF('Дата индикаторов'!AI33="No data","x",$AH$2-'Дата индикаторов'!AI33)</f>
        <v>1</v>
      </c>
      <c r="AI32" s="55">
        <f>IF('Дата индикаторов'!AJ33="No data","x",$AI$2-'Дата индикаторов'!AJ33)</f>
        <v>0</v>
      </c>
      <c r="AJ32" s="55">
        <f>IF('Дата индикаторов'!AK33="No data","x",$AJ$2-'Дата индикаторов'!AK33)</f>
        <v>1</v>
      </c>
      <c r="AK32" s="55">
        <f>IF('Дата индикаторов'!AL33="No data","x",$AK$2-'Дата индикаторов'!AL33)</f>
        <v>0</v>
      </c>
      <c r="AL32" s="55">
        <f>IF('Дата индикаторов'!AM33="No data","x",$AL$2-'Дата индикаторов'!AM33)</f>
        <v>0</v>
      </c>
      <c r="AM32" s="55">
        <f>IF('Дата индикаторов'!AN33="No data","x",$AM$2-'Дата индикаторов'!AN33)</f>
        <v>0</v>
      </c>
      <c r="AN32" s="55">
        <f>IF('Дата индикаторов'!AO33="No data","x",$AN$2-'Дата индикаторов'!AO33)</f>
        <v>0</v>
      </c>
      <c r="AO32" s="55">
        <f>IF('Дата индикаторов'!AP33="No data","x",$AO$2-'Дата индикаторов'!AP33)</f>
        <v>0</v>
      </c>
      <c r="AP32" s="55">
        <f>IF('Дата индикаторов'!AQ33="No data","x",$AP$2-'Дата индикаторов'!AQ33)</f>
        <v>0</v>
      </c>
      <c r="AQ32" s="55">
        <f>IF('Дата индикаторов'!AR33="No data","x",$AQ$2-'Дата индикаторов'!AR33)</f>
        <v>0</v>
      </c>
      <c r="AR32" s="55">
        <f>IF('Дата индикаторов'!AS33="No data","x",$AR$2-'Дата индикаторов'!AS33)</f>
        <v>0</v>
      </c>
      <c r="AS32" s="55">
        <f>IF('Дата индикаторов'!AT33="No data","x",$AS$2-'Дата индикаторов'!AT33)</f>
        <v>0</v>
      </c>
      <c r="AT32" s="55">
        <f>IF('Дата индикаторов'!AU33="No data","x",$AT$2-'Дата индикаторов'!AU33)</f>
        <v>0</v>
      </c>
      <c r="AU32" s="55">
        <f>IF('Дата индикаторов'!AV33="No data","x",$AU$2-'Дата индикаторов'!AV33)</f>
        <v>1</v>
      </c>
      <c r="AV32" s="55">
        <f>IF('Дата индикаторов'!AW33="No data","x",$AV$2-'Дата индикаторов'!AW33)</f>
        <v>0</v>
      </c>
      <c r="AW32" s="55">
        <f>IF('Дата индикаторов'!AX33="No data","x",$AW$2-'Дата индикаторов'!AX33)</f>
        <v>0</v>
      </c>
      <c r="AX32" s="55">
        <f>IF('Дата индикаторов'!AY33="No data","x",$AX$2-'Дата индикаторов'!AY33)</f>
        <v>0</v>
      </c>
      <c r="AY32" s="55">
        <f>IF('Дата индикаторов'!AZ33="No data","x",$AY$2-'Дата индикаторов'!AZ33)</f>
        <v>0</v>
      </c>
      <c r="AZ32" s="55">
        <f>IF('Дата индикаторов'!BA33="No data","x",$AZ$2-'Дата индикаторов'!BA33)</f>
        <v>1</v>
      </c>
      <c r="BA32" s="55">
        <f>IF('Дата индикаторов'!BB33="No data","x",$BA$2-'Дата индикаторов'!BB33)</f>
        <v>1</v>
      </c>
      <c r="BB32" s="55">
        <f>IF('Дата индикаторов'!BC33="No data","x",$BB$2-'Дата индикаторов'!BC33)</f>
        <v>2</v>
      </c>
      <c r="BC32" s="55">
        <f>IF('Дата индикаторов'!BD33="No data","x",$BC$2-'Дата индикаторов'!BD33)</f>
        <v>1</v>
      </c>
      <c r="BD32" s="55">
        <f>IF('Дата индикаторов'!BE33="No data","x",$BD$2-'Дата индикаторов'!BE33)</f>
        <v>0</v>
      </c>
      <c r="BE32" s="55">
        <f>IF('Дата индикаторов'!BF33="No data","x",$BE$2-'Дата индикаторов'!BF33)</f>
        <v>0</v>
      </c>
      <c r="BF32" s="55">
        <f>IF('Дата индикаторов'!BG33="No data","x",$BF$2-'Дата индикаторов'!BG33)</f>
        <v>0</v>
      </c>
      <c r="BG32" s="55">
        <f>IF('Дата индикаторов'!BH33="No data","x",$BG$2-'Дата индикаторов'!BH33)</f>
        <v>0</v>
      </c>
      <c r="BH32">
        <f t="shared" si="0"/>
        <v>32</v>
      </c>
      <c r="BI32" s="56">
        <f t="shared" si="1"/>
        <v>0.56140350877192979</v>
      </c>
      <c r="BJ32">
        <f t="shared" si="2"/>
        <v>16</v>
      </c>
      <c r="BK32" s="56">
        <f t="shared" si="3"/>
        <v>1.0925191211887906</v>
      </c>
      <c r="BL32" s="58">
        <f t="shared" si="4"/>
        <v>0</v>
      </c>
    </row>
    <row r="33" spans="1:64" ht="15.75">
      <c r="A33" s="343" t="s">
        <v>93</v>
      </c>
      <c r="B33" s="55">
        <f>IF('Дата индикаторов'!C34="No data","x",$B$2-'Дата индикаторов'!C34)</f>
        <v>0</v>
      </c>
      <c r="C33" s="55">
        <f>IF('Дата индикаторов'!D34="No data","x",$C$2-'Дата индикаторов'!D34)</f>
        <v>0</v>
      </c>
      <c r="D33" s="55">
        <f>IF('Дата индикаторов'!E34="No data","x",$C$2-'Дата индикаторов'!E34)</f>
        <v>0</v>
      </c>
      <c r="E33" s="55">
        <f>IF('Дата индикаторов'!F34="No data","x",$E$2-'Дата индикаторов'!F34)</f>
        <v>0</v>
      </c>
      <c r="F33" s="55">
        <f>IF('Дата индикаторов'!G34="No data","x",$F$2-'Дата индикаторов'!G34)</f>
        <v>0</v>
      </c>
      <c r="G33" s="55">
        <f>IF('Дата индикаторов'!H34="No data","x",$G$2-'Дата индикаторов'!H34)</f>
        <v>0</v>
      </c>
      <c r="H33" s="55">
        <f>IF('Дата индикаторов'!I34="No data","x",$H$2-'Дата индикаторов'!I34)</f>
        <v>0</v>
      </c>
      <c r="I33" s="55">
        <f>IF('Дата индикаторов'!J34="No data","x",$I$2-'Дата индикаторов'!J34)</f>
        <v>0</v>
      </c>
      <c r="J33" s="55">
        <f>IF('Дата индикаторов'!K34="No data","x",$J$2-'Дата индикаторов'!K34)</f>
        <v>0</v>
      </c>
      <c r="K33" s="55">
        <f>IF('Дата индикаторов'!L34="No data","x",$K$2-'Дата индикаторов'!L34)</f>
        <v>0</v>
      </c>
      <c r="L33" s="55">
        <f>IF('Дата индикаторов'!M34="No data","x",$L$2-'Дата индикаторов'!M34)</f>
        <v>0</v>
      </c>
      <c r="M33" s="55">
        <f>IF('Дата индикаторов'!N34="No data","x",$M$2-'Дата индикаторов'!N34)</f>
        <v>0</v>
      </c>
      <c r="N33" s="55">
        <f>IF('Дата индикаторов'!O34="No data","x",$N$2-'Дата индикаторов'!O34)</f>
        <v>0</v>
      </c>
      <c r="O33" s="55">
        <f>IF('Дата индикаторов'!P34="No data","x",$O$2-'Дата индикаторов'!P34)</f>
        <v>2</v>
      </c>
      <c r="P33" s="55">
        <f>IF('Дата индикаторов'!Q34="No data","x",$P$2-'Дата индикаторов'!Q34)</f>
        <v>0</v>
      </c>
      <c r="Q33" s="55">
        <f>IF('Дата индикаторов'!R34="No data","x",$Q$2-'Дата индикаторов'!R34)</f>
        <v>2</v>
      </c>
      <c r="R33" s="55">
        <f>IF('Дата индикаторов'!S34="No data","x",$R$2-'Дата индикаторов'!S34)</f>
        <v>1</v>
      </c>
      <c r="S33" s="55">
        <f>IF('Дата индикаторов'!T34="No data","x",$S$2-'Дата индикаторов'!T34)</f>
        <v>3</v>
      </c>
      <c r="T33" s="55">
        <f>IF('Дата индикаторов'!U34="No data","x",$T$2-'Дата индикаторов'!U34)</f>
        <v>3</v>
      </c>
      <c r="U33" s="55">
        <f>IF('Дата индикаторов'!V34="No data","x",$U$2-'Дата индикаторов'!V34)</f>
        <v>0</v>
      </c>
      <c r="V33" s="55">
        <f>IF('Дата индикаторов'!W34="No data","x",$V$2-'Дата индикаторов'!W34)</f>
        <v>0</v>
      </c>
      <c r="W33" s="55">
        <f>IF('Дата индикаторов'!X34="No data","x",$W$2-'Дата индикаторов'!X34)</f>
        <v>4</v>
      </c>
      <c r="X33" s="55">
        <f>IF('Дата индикаторов'!Y34="No data","x",$X$2-'Дата индикаторов'!Y34)</f>
        <v>4</v>
      </c>
      <c r="Y33" s="55">
        <f>IF('Дата индикаторов'!Z34="No data","x",$Y$2-'Дата индикаторов'!Z34)</f>
        <v>4</v>
      </c>
      <c r="Z33" s="55">
        <f>IF('Дата индикаторов'!AA34="No data","x",$Z$2-'Дата индикаторов'!AA34)</f>
        <v>0</v>
      </c>
      <c r="AA33" s="55">
        <f>IF('Дата индикаторов'!AB34="No data","x",$AA$2-'Дата индикаторов'!AB34)</f>
        <v>0</v>
      </c>
      <c r="AB33" s="55">
        <f>IF('Дата индикаторов'!AC34="No data","x",$AB$2-'Дата индикаторов'!AC34)</f>
        <v>0</v>
      </c>
      <c r="AC33" s="55">
        <f>IF('Дата индикаторов'!AD34="No data","x",$AC$2-'Дата индикаторов'!AD34)</f>
        <v>0</v>
      </c>
      <c r="AD33" s="55">
        <f>IF('Дата индикаторов'!AE34="No data","x",$AD$2-'Дата индикаторов'!AE34)</f>
        <v>0</v>
      </c>
      <c r="AE33" s="55" t="str">
        <f>IF('Дата индикаторов'!AF34="No data","x",$AE$2-'Дата индикаторов'!AF34)</f>
        <v>x</v>
      </c>
      <c r="AF33" s="55">
        <f>IF('Дата индикаторов'!AG34="No data","x",$AF$2-'Дата индикаторов'!AG34)</f>
        <v>0</v>
      </c>
      <c r="AG33" s="55">
        <f>IF('Дата индикаторов'!AH34="No data","x",$AG$2-'Дата индикаторов'!AH34)</f>
        <v>1</v>
      </c>
      <c r="AH33" s="55">
        <f>IF('Дата индикаторов'!AI34="No data","x",$AH$2-'Дата индикаторов'!AI34)</f>
        <v>1</v>
      </c>
      <c r="AI33" s="55">
        <f>IF('Дата индикаторов'!AJ34="No data","x",$AI$2-'Дата индикаторов'!AJ34)</f>
        <v>0</v>
      </c>
      <c r="AJ33" s="55">
        <f>IF('Дата индикаторов'!AK34="No data","x",$AJ$2-'Дата индикаторов'!AK34)</f>
        <v>1</v>
      </c>
      <c r="AK33" s="55">
        <f>IF('Дата индикаторов'!AL34="No data","x",$AK$2-'Дата индикаторов'!AL34)</f>
        <v>0</v>
      </c>
      <c r="AL33" s="55">
        <f>IF('Дата индикаторов'!AM34="No data","x",$AL$2-'Дата индикаторов'!AM34)</f>
        <v>0</v>
      </c>
      <c r="AM33" s="55">
        <f>IF('Дата индикаторов'!AN34="No data","x",$AM$2-'Дата индикаторов'!AN34)</f>
        <v>0</v>
      </c>
      <c r="AN33" s="55">
        <f>IF('Дата индикаторов'!AO34="No data","x",$AN$2-'Дата индикаторов'!AO34)</f>
        <v>0</v>
      </c>
      <c r="AO33" s="55">
        <f>IF('Дата индикаторов'!AP34="No data","x",$AO$2-'Дата индикаторов'!AP34)</f>
        <v>0</v>
      </c>
      <c r="AP33" s="55">
        <f>IF('Дата индикаторов'!AQ34="No data","x",$AP$2-'Дата индикаторов'!AQ34)</f>
        <v>0</v>
      </c>
      <c r="AQ33" s="55">
        <f>IF('Дата индикаторов'!AR34="No data","x",$AQ$2-'Дата индикаторов'!AR34)</f>
        <v>0</v>
      </c>
      <c r="AR33" s="55">
        <f>IF('Дата индикаторов'!AS34="No data","x",$AR$2-'Дата индикаторов'!AS34)</f>
        <v>0</v>
      </c>
      <c r="AS33" s="55">
        <f>IF('Дата индикаторов'!AT34="No data","x",$AS$2-'Дата индикаторов'!AT34)</f>
        <v>0</v>
      </c>
      <c r="AT33" s="55">
        <f>IF('Дата индикаторов'!AU34="No data","x",$AT$2-'Дата индикаторов'!AU34)</f>
        <v>0</v>
      </c>
      <c r="AU33" s="55">
        <f>IF('Дата индикаторов'!AV34="No data","x",$AU$2-'Дата индикаторов'!AV34)</f>
        <v>1</v>
      </c>
      <c r="AV33" s="55">
        <f>IF('Дата индикаторов'!AW34="No data","x",$AV$2-'Дата индикаторов'!AW34)</f>
        <v>0</v>
      </c>
      <c r="AW33" s="55">
        <f>IF('Дата индикаторов'!AX34="No data","x",$AW$2-'Дата индикаторов'!AX34)</f>
        <v>0</v>
      </c>
      <c r="AX33" s="55">
        <f>IF('Дата индикаторов'!AY34="No data","x",$AX$2-'Дата индикаторов'!AY34)</f>
        <v>0</v>
      </c>
      <c r="AY33" s="55">
        <f>IF('Дата индикаторов'!AZ34="No data","x",$AY$2-'Дата индикаторов'!AZ34)</f>
        <v>0</v>
      </c>
      <c r="AZ33" s="55">
        <f>IF('Дата индикаторов'!BA34="No data","x",$AZ$2-'Дата индикаторов'!BA34)</f>
        <v>1</v>
      </c>
      <c r="BA33" s="55">
        <f>IF('Дата индикаторов'!BB34="No data","x",$BA$2-'Дата индикаторов'!BB34)</f>
        <v>1</v>
      </c>
      <c r="BB33" s="55">
        <f>IF('Дата индикаторов'!BC34="No data","x",$BB$2-'Дата индикаторов'!BC34)</f>
        <v>2</v>
      </c>
      <c r="BC33" s="55">
        <f>IF('Дата индикаторов'!BD34="No data","x",$BC$2-'Дата индикаторов'!BD34)</f>
        <v>1</v>
      </c>
      <c r="BD33" s="55">
        <f>IF('Дата индикаторов'!BE34="No data","x",$BD$2-'Дата индикаторов'!BE34)</f>
        <v>0</v>
      </c>
      <c r="BE33" s="55">
        <f>IF('Дата индикаторов'!BF34="No data","x",$BE$2-'Дата индикаторов'!BF34)</f>
        <v>0</v>
      </c>
      <c r="BF33" s="55">
        <f>IF('Дата индикаторов'!BG34="No data","x",$BF$2-'Дата индикаторов'!BG34)</f>
        <v>0</v>
      </c>
      <c r="BG33" s="55">
        <f>IF('Дата индикаторов'!BH34="No data","x",$BG$2-'Дата индикаторов'!BH34)</f>
        <v>0</v>
      </c>
      <c r="BH33">
        <f t="shared" si="0"/>
        <v>32</v>
      </c>
      <c r="BI33" s="56">
        <f t="shared" si="1"/>
        <v>0.56140350877192979</v>
      </c>
      <c r="BJ33">
        <f t="shared" si="2"/>
        <v>16</v>
      </c>
      <c r="BK33" s="56">
        <f t="shared" si="3"/>
        <v>1.0925191211887906</v>
      </c>
      <c r="BL33" s="58">
        <f t="shared" si="4"/>
        <v>0</v>
      </c>
    </row>
    <row r="34" spans="1:64" ht="15.75">
      <c r="A34" s="328" t="s">
        <v>94</v>
      </c>
      <c r="B34" s="55">
        <f>IF('Дата индикаторов'!C35="No data","x",$B$2-'Дата индикаторов'!C35)</f>
        <v>0</v>
      </c>
      <c r="C34" s="55">
        <f>IF('Дата индикаторов'!D35="No data","x",$C$2-'Дата индикаторов'!D35)</f>
        <v>0</v>
      </c>
      <c r="D34" s="55">
        <f>IF('Дата индикаторов'!E35="No data","x",$C$2-'Дата индикаторов'!E35)</f>
        <v>0</v>
      </c>
      <c r="E34" s="55">
        <f>IF('Дата индикаторов'!F35="No data","x",$E$2-'Дата индикаторов'!F35)</f>
        <v>0</v>
      </c>
      <c r="F34" s="55">
        <f>IF('Дата индикаторов'!G35="No data","x",$F$2-'Дата индикаторов'!G35)</f>
        <v>0</v>
      </c>
      <c r="G34" s="55">
        <f>IF('Дата индикаторов'!H35="No data","x",$G$2-'Дата индикаторов'!H35)</f>
        <v>0</v>
      </c>
      <c r="H34" s="55" t="str">
        <f>IF('Дата индикаторов'!I35="No data","x",$H$2-'Дата индикаторов'!I35)</f>
        <v>x</v>
      </c>
      <c r="I34" s="55">
        <f>IF('Дата индикаторов'!J35="No data","x",$I$2-'Дата индикаторов'!J35)</f>
        <v>0</v>
      </c>
      <c r="J34" s="55">
        <f>IF('Дата индикаторов'!K35="No data","x",$J$2-'Дата индикаторов'!K35)</f>
        <v>0</v>
      </c>
      <c r="K34" s="55">
        <f>IF('Дата индикаторов'!L35="No data","x",$K$2-'Дата индикаторов'!L35)</f>
        <v>0</v>
      </c>
      <c r="L34" s="55">
        <f>IF('Дата индикаторов'!M35="No data","x",$L$2-'Дата индикаторов'!M35)</f>
        <v>0</v>
      </c>
      <c r="M34" s="55">
        <f>IF('Дата индикаторов'!N35="No data","x",$M$2-'Дата индикаторов'!N35)</f>
        <v>0</v>
      </c>
      <c r="N34" s="55">
        <f>IF('Дата индикаторов'!O35="No data","x",$N$2-'Дата индикаторов'!O35)</f>
        <v>0</v>
      </c>
      <c r="O34" s="55">
        <f>IF('Дата индикаторов'!P35="No data","x",$O$2-'Дата индикаторов'!P35)</f>
        <v>0</v>
      </c>
      <c r="P34" s="55">
        <f>IF('Дата индикаторов'!Q35="No data","x",$P$2-'Дата индикаторов'!Q35)</f>
        <v>1</v>
      </c>
      <c r="Q34" s="55">
        <f>IF('Дата индикаторов'!R35="No data","x",$Q$2-'Дата индикаторов'!R35)</f>
        <v>0</v>
      </c>
      <c r="R34" s="55">
        <f>IF('Дата индикаторов'!S35="No data","x",$R$2-'Дата индикаторов'!S35)</f>
        <v>0</v>
      </c>
      <c r="S34" s="55">
        <f>IF('Дата индикаторов'!T35="No data","x",$S$2-'Дата индикаторов'!T35)</f>
        <v>1</v>
      </c>
      <c r="T34" s="55">
        <f>IF('Дата индикаторов'!U35="No data","x",$T$2-'Дата индикаторов'!U35)</f>
        <v>1</v>
      </c>
      <c r="U34" s="55">
        <f>IF('Дата индикаторов'!V35="No data","x",$U$2-'Дата индикаторов'!V35)</f>
        <v>0</v>
      </c>
      <c r="V34" s="55">
        <f>IF('Дата индикаторов'!W35="No data","x",$V$2-'Дата индикаторов'!W35)</f>
        <v>0</v>
      </c>
      <c r="W34" s="55">
        <f>IF('Дата индикаторов'!X35="No data","x",$W$2-'Дата индикаторов'!X35)</f>
        <v>0</v>
      </c>
      <c r="X34" s="55">
        <f>IF('Дата индикаторов'!Y35="No data","x",$X$2-'Дата индикаторов'!Y35)</f>
        <v>0</v>
      </c>
      <c r="Y34" s="55">
        <f>IF('Дата индикаторов'!Z35="No data","x",$Y$2-'Дата индикаторов'!Z35)</f>
        <v>0</v>
      </c>
      <c r="Z34" s="55">
        <f>IF('Дата индикаторов'!AA35="No data","x",$Z$2-'Дата индикаторов'!AA35)</f>
        <v>0</v>
      </c>
      <c r="AA34" s="55">
        <f>IF('Дата индикаторов'!AB35="No data","x",$AA$2-'Дата индикаторов'!AB35)</f>
        <v>0</v>
      </c>
      <c r="AB34" s="55">
        <f>IF('Дата индикаторов'!AC35="No data","x",$AB$2-'Дата индикаторов'!AC35)</f>
        <v>0</v>
      </c>
      <c r="AC34" s="55">
        <f>IF('Дата индикаторов'!AD35="No data","x",$AC$2-'Дата индикаторов'!AD35)</f>
        <v>1</v>
      </c>
      <c r="AD34" s="55">
        <f>IF('Дата индикаторов'!AE35="No data","x",$AD$2-'Дата индикаторов'!AE35)</f>
        <v>0</v>
      </c>
      <c r="AE34" s="55" t="str">
        <f>IF('Дата индикаторов'!AF35="No data","x",$AE$2-'Дата индикаторов'!AF35)</f>
        <v>x</v>
      </c>
      <c r="AF34" s="55">
        <f>IF('Дата индикаторов'!AG35="No data","x",$AF$2-'Дата индикаторов'!AG35)</f>
        <v>0</v>
      </c>
      <c r="AG34" s="55" t="str">
        <f>IF('Дата индикаторов'!AH35="No data","x",$AG$2-'Дата индикаторов'!AH35)</f>
        <v>x</v>
      </c>
      <c r="AH34" s="55">
        <f>IF('Дата индикаторов'!AI35="No data","x",$AH$2-'Дата индикаторов'!AI35)</f>
        <v>0</v>
      </c>
      <c r="AI34" s="55">
        <f>IF('Дата индикаторов'!AJ35="No data","x",$AI$2-'Дата индикаторов'!AJ35)</f>
        <v>1</v>
      </c>
      <c r="AJ34" s="55">
        <f>IF('Дата индикаторов'!AK35="No data","x",$AJ$2-'Дата индикаторов'!AK35)</f>
        <v>1</v>
      </c>
      <c r="AK34" s="55" t="str">
        <f>IF('Дата индикаторов'!AL35="No data","x",$AK$2-'Дата индикаторов'!AL35)</f>
        <v>x</v>
      </c>
      <c r="AL34" s="55">
        <f>IF('Дата индикаторов'!AM35="No data","x",$AL$2-'Дата индикаторов'!AM35)</f>
        <v>0</v>
      </c>
      <c r="AM34" s="55">
        <f>IF('Дата индикаторов'!AN35="No data","x",$AM$2-'Дата индикаторов'!AN35)</f>
        <v>0</v>
      </c>
      <c r="AN34" s="55">
        <f>IF('Дата индикаторов'!AO35="No data","x",$AN$2-'Дата индикаторов'!AO35)</f>
        <v>0</v>
      </c>
      <c r="AO34" s="55" t="str">
        <f>IF('Дата индикаторов'!AP35="No data","x",$AO$2-'Дата индикаторов'!AP35)</f>
        <v>x</v>
      </c>
      <c r="AP34" s="55" t="str">
        <f>IF('Дата индикаторов'!AQ35="No data","x",$AP$2-'Дата индикаторов'!AQ35)</f>
        <v>x</v>
      </c>
      <c r="AQ34" s="55" t="str">
        <f>IF('Дата индикаторов'!AR35="No data","x",$AQ$2-'Дата индикаторов'!AR35)</f>
        <v>x</v>
      </c>
      <c r="AR34" s="55">
        <f>IF('Дата индикаторов'!AS35="No data","x",$AR$2-'Дата индикаторов'!AS35)</f>
        <v>0</v>
      </c>
      <c r="AS34" s="55">
        <f>IF('Дата индикаторов'!AT35="No data","x",$AS$2-'Дата индикаторов'!AT35)</f>
        <v>2</v>
      </c>
      <c r="AT34" s="55">
        <f>IF('Дата индикаторов'!AU35="No data","x",$AT$2-'Дата индикаторов'!AU35)</f>
        <v>0</v>
      </c>
      <c r="AU34" s="55">
        <f>IF('Дата индикаторов'!AV35="No data","x",$AU$2-'Дата индикаторов'!AV35)</f>
        <v>1</v>
      </c>
      <c r="AV34" s="55">
        <f>IF('Дата индикаторов'!AW35="No data","x",$AV$2-'Дата индикаторов'!AW35)</f>
        <v>0</v>
      </c>
      <c r="AW34" s="55">
        <f>IF('Дата индикаторов'!AX35="No data","x",$AW$2-'Дата индикаторов'!AX35)</f>
        <v>0</v>
      </c>
      <c r="AX34" s="55">
        <f>IF('Дата индикаторов'!AY35="No data","x",$AX$2-'Дата индикаторов'!AY35)</f>
        <v>1</v>
      </c>
      <c r="AY34" s="55">
        <f>IF('Дата индикаторов'!AZ35="No data","x",$AY$2-'Дата индикаторов'!AZ35)</f>
        <v>1</v>
      </c>
      <c r="AZ34" s="55" t="str">
        <f>IF('Дата индикаторов'!BA35="No data","x",$AZ$2-'Дата индикаторов'!BA35)</f>
        <v>x</v>
      </c>
      <c r="BA34" s="55" t="str">
        <f>IF('Дата индикаторов'!BB35="No data","x",$BA$2-'Дата индикаторов'!BB35)</f>
        <v>x</v>
      </c>
      <c r="BB34" s="55">
        <f>IF('Дата индикаторов'!BC35="No data","x",$BB$2-'Дата индикаторов'!BC35)</f>
        <v>2</v>
      </c>
      <c r="BC34" s="55">
        <f>IF('Дата индикаторов'!BD35="No data","x",$BC$2-'Дата индикаторов'!BD35)</f>
        <v>0</v>
      </c>
      <c r="BD34" s="55">
        <f>IF('Дата индикаторов'!BE35="No data","x",$BD$2-'Дата индикаторов'!BE35)</f>
        <v>1</v>
      </c>
      <c r="BE34" s="55">
        <f>IF('Дата индикаторов'!BF35="No data","x",$BE$2-'Дата индикаторов'!BF35)</f>
        <v>1</v>
      </c>
      <c r="BF34" s="55">
        <f>IF('Дата индикаторов'!BG35="No data","x",$BF$2-'Дата индикаторов'!BG35)</f>
        <v>0</v>
      </c>
      <c r="BG34" s="55">
        <f>IF('Дата индикаторов'!BH35="No data","x",$BG$2-'Дата индикаторов'!BH35)</f>
        <v>0</v>
      </c>
      <c r="BH34">
        <f t="shared" si="0"/>
        <v>15</v>
      </c>
      <c r="BI34" s="56">
        <f t="shared" si="1"/>
        <v>0.30612244897959184</v>
      </c>
      <c r="BJ34">
        <f t="shared" si="2"/>
        <v>13</v>
      </c>
      <c r="BK34" s="56">
        <f t="shared" si="3"/>
        <v>0.54225837777903763</v>
      </c>
      <c r="BL34" s="58">
        <f t="shared" si="4"/>
        <v>0</v>
      </c>
    </row>
    <row r="35" spans="1:64" ht="15.75">
      <c r="A35" s="328" t="s">
        <v>95</v>
      </c>
      <c r="B35" s="55">
        <f>IF('Дата индикаторов'!C36="No data","x",$B$2-'Дата индикаторов'!C36)</f>
        <v>0</v>
      </c>
      <c r="C35" s="55">
        <f>IF('Дата индикаторов'!D36="No data","x",$C$2-'Дата индикаторов'!D36)</f>
        <v>0</v>
      </c>
      <c r="D35" s="55">
        <f>IF('Дата индикаторов'!E36="No data","x",$C$2-'Дата индикаторов'!E36)</f>
        <v>0</v>
      </c>
      <c r="E35" s="55">
        <f>IF('Дата индикаторов'!F36="No data","x",$E$2-'Дата индикаторов'!F36)</f>
        <v>0</v>
      </c>
      <c r="F35" s="55">
        <f>IF('Дата индикаторов'!G36="No data","x",$F$2-'Дата индикаторов'!G36)</f>
        <v>0</v>
      </c>
      <c r="G35" s="55">
        <f>IF('Дата индикаторов'!H36="No data","x",$G$2-'Дата индикаторов'!H36)</f>
        <v>0</v>
      </c>
      <c r="H35" s="55" t="str">
        <f>IF('Дата индикаторов'!I36="No data","x",$H$2-'Дата индикаторов'!I36)</f>
        <v>x</v>
      </c>
      <c r="I35" s="55">
        <f>IF('Дата индикаторов'!J36="No data","x",$I$2-'Дата индикаторов'!J36)</f>
        <v>0</v>
      </c>
      <c r="J35" s="55">
        <f>IF('Дата индикаторов'!K36="No data","x",$J$2-'Дата индикаторов'!K36)</f>
        <v>0</v>
      </c>
      <c r="K35" s="55">
        <f>IF('Дата индикаторов'!L36="No data","x",$K$2-'Дата индикаторов'!L36)</f>
        <v>0</v>
      </c>
      <c r="L35" s="55">
        <f>IF('Дата индикаторов'!M36="No data","x",$L$2-'Дата индикаторов'!M36)</f>
        <v>0</v>
      </c>
      <c r="M35" s="55">
        <f>IF('Дата индикаторов'!N36="No data","x",$M$2-'Дата индикаторов'!N36)</f>
        <v>0</v>
      </c>
      <c r="N35" s="55">
        <f>IF('Дата индикаторов'!O36="No data","x",$N$2-'Дата индикаторов'!O36)</f>
        <v>0</v>
      </c>
      <c r="O35" s="55">
        <f>IF('Дата индикаторов'!P36="No data","x",$O$2-'Дата индикаторов'!P36)</f>
        <v>0</v>
      </c>
      <c r="P35" s="55">
        <f>IF('Дата индикаторов'!Q36="No data","x",$P$2-'Дата индикаторов'!Q36)</f>
        <v>1</v>
      </c>
      <c r="Q35" s="55">
        <f>IF('Дата индикаторов'!R36="No data","x",$Q$2-'Дата индикаторов'!R36)</f>
        <v>0</v>
      </c>
      <c r="R35" s="55">
        <f>IF('Дата индикаторов'!S36="No data","x",$R$2-'Дата индикаторов'!S36)</f>
        <v>0</v>
      </c>
      <c r="S35" s="55">
        <f>IF('Дата индикаторов'!T36="No data","x",$S$2-'Дата индикаторов'!T36)</f>
        <v>1</v>
      </c>
      <c r="T35" s="55">
        <f>IF('Дата индикаторов'!U36="No data","x",$T$2-'Дата индикаторов'!U36)</f>
        <v>1</v>
      </c>
      <c r="U35" s="55">
        <f>IF('Дата индикаторов'!V36="No data","x",$U$2-'Дата индикаторов'!V36)</f>
        <v>0</v>
      </c>
      <c r="V35" s="55">
        <f>IF('Дата индикаторов'!W36="No data","x",$V$2-'Дата индикаторов'!W36)</f>
        <v>0</v>
      </c>
      <c r="W35" s="55">
        <f>IF('Дата индикаторов'!X36="No data","x",$W$2-'Дата индикаторов'!X36)</f>
        <v>0</v>
      </c>
      <c r="X35" s="55">
        <f>IF('Дата индикаторов'!Y36="No data","x",$X$2-'Дата индикаторов'!Y36)</f>
        <v>0</v>
      </c>
      <c r="Y35" s="55">
        <f>IF('Дата индикаторов'!Z36="No data","x",$Y$2-'Дата индикаторов'!Z36)</f>
        <v>0</v>
      </c>
      <c r="Z35" s="55">
        <f>IF('Дата индикаторов'!AA36="No data","x",$Z$2-'Дата индикаторов'!AA36)</f>
        <v>0</v>
      </c>
      <c r="AA35" s="55">
        <f>IF('Дата индикаторов'!AB36="No data","x",$AA$2-'Дата индикаторов'!AB36)</f>
        <v>0</v>
      </c>
      <c r="AB35" s="55">
        <f>IF('Дата индикаторов'!AC36="No data","x",$AB$2-'Дата индикаторов'!AC36)</f>
        <v>0</v>
      </c>
      <c r="AC35" s="55">
        <f>IF('Дата индикаторов'!AD36="No data","x",$AC$2-'Дата индикаторов'!AD36)</f>
        <v>1</v>
      </c>
      <c r="AD35" s="55">
        <f>IF('Дата индикаторов'!AE36="No data","x",$AD$2-'Дата индикаторов'!AE36)</f>
        <v>0</v>
      </c>
      <c r="AE35" s="55" t="str">
        <f>IF('Дата индикаторов'!AF36="No data","x",$AE$2-'Дата индикаторов'!AF36)</f>
        <v>x</v>
      </c>
      <c r="AF35" s="55">
        <f>IF('Дата индикаторов'!AG36="No data","x",$AF$2-'Дата индикаторов'!AG36)</f>
        <v>0</v>
      </c>
      <c r="AG35" s="55" t="str">
        <f>IF('Дата индикаторов'!AH36="No data","x",$AG$2-'Дата индикаторов'!AH36)</f>
        <v>x</v>
      </c>
      <c r="AH35" s="55">
        <f>IF('Дата индикаторов'!AI36="No data","x",$AH$2-'Дата индикаторов'!AI36)</f>
        <v>0</v>
      </c>
      <c r="AI35" s="55">
        <f>IF('Дата индикаторов'!AJ36="No data","x",$AI$2-'Дата индикаторов'!AJ36)</f>
        <v>1</v>
      </c>
      <c r="AJ35" s="55">
        <f>IF('Дата индикаторов'!AK36="No data","x",$AJ$2-'Дата индикаторов'!AK36)</f>
        <v>1</v>
      </c>
      <c r="AK35" s="55" t="str">
        <f>IF('Дата индикаторов'!AL36="No data","x",$AK$2-'Дата индикаторов'!AL36)</f>
        <v>x</v>
      </c>
      <c r="AL35" s="55">
        <f>IF('Дата индикаторов'!AM36="No data","x",$AL$2-'Дата индикаторов'!AM36)</f>
        <v>0</v>
      </c>
      <c r="AM35" s="55">
        <f>IF('Дата индикаторов'!AN36="No data","x",$AM$2-'Дата индикаторов'!AN36)</f>
        <v>0</v>
      </c>
      <c r="AN35" s="55">
        <f>IF('Дата индикаторов'!AO36="No data","x",$AN$2-'Дата индикаторов'!AO36)</f>
        <v>0</v>
      </c>
      <c r="AO35" s="55" t="str">
        <f>IF('Дата индикаторов'!AP36="No data","x",$AO$2-'Дата индикаторов'!AP36)</f>
        <v>x</v>
      </c>
      <c r="AP35" s="55" t="str">
        <f>IF('Дата индикаторов'!AQ36="No data","x",$AP$2-'Дата индикаторов'!AQ36)</f>
        <v>x</v>
      </c>
      <c r="AQ35" s="55" t="str">
        <f>IF('Дата индикаторов'!AR36="No data","x",$AQ$2-'Дата индикаторов'!AR36)</f>
        <v>x</v>
      </c>
      <c r="AR35" s="55">
        <f>IF('Дата индикаторов'!AS36="No data","x",$AR$2-'Дата индикаторов'!AS36)</f>
        <v>0</v>
      </c>
      <c r="AS35" s="55">
        <f>IF('Дата индикаторов'!AT36="No data","x",$AS$2-'Дата индикаторов'!AT36)</f>
        <v>2</v>
      </c>
      <c r="AT35" s="55">
        <f>IF('Дата индикаторов'!AU36="No data","x",$AT$2-'Дата индикаторов'!AU36)</f>
        <v>0</v>
      </c>
      <c r="AU35" s="55">
        <f>IF('Дата индикаторов'!AV36="No data","x",$AU$2-'Дата индикаторов'!AV36)</f>
        <v>1</v>
      </c>
      <c r="AV35" s="55">
        <f>IF('Дата индикаторов'!AW36="No data","x",$AV$2-'Дата индикаторов'!AW36)</f>
        <v>0</v>
      </c>
      <c r="AW35" s="55">
        <f>IF('Дата индикаторов'!AX36="No data","x",$AW$2-'Дата индикаторов'!AX36)</f>
        <v>0</v>
      </c>
      <c r="AX35" s="55">
        <f>IF('Дата индикаторов'!AY36="No data","x",$AX$2-'Дата индикаторов'!AY36)</f>
        <v>1</v>
      </c>
      <c r="AY35" s="55">
        <f>IF('Дата индикаторов'!AZ36="No data","x",$AY$2-'Дата индикаторов'!AZ36)</f>
        <v>1</v>
      </c>
      <c r="AZ35" s="55" t="str">
        <f>IF('Дата индикаторов'!BA36="No data","x",$AZ$2-'Дата индикаторов'!BA36)</f>
        <v>x</v>
      </c>
      <c r="BA35" s="55" t="str">
        <f>IF('Дата индикаторов'!BB36="No data","x",$BA$2-'Дата индикаторов'!BB36)</f>
        <v>x</v>
      </c>
      <c r="BB35" s="55">
        <f>IF('Дата индикаторов'!BC36="No data","x",$BB$2-'Дата индикаторов'!BC36)</f>
        <v>2</v>
      </c>
      <c r="BC35" s="55">
        <f>IF('Дата индикаторов'!BD36="No data","x",$BC$2-'Дата индикаторов'!BD36)</f>
        <v>0</v>
      </c>
      <c r="BD35" s="55">
        <f>IF('Дата индикаторов'!BE36="No data","x",$BD$2-'Дата индикаторов'!BE36)</f>
        <v>1</v>
      </c>
      <c r="BE35" s="55">
        <f>IF('Дата индикаторов'!BF36="No data","x",$BE$2-'Дата индикаторов'!BF36)</f>
        <v>1</v>
      </c>
      <c r="BF35" s="55">
        <f>IF('Дата индикаторов'!BG36="No data","x",$BF$2-'Дата индикаторов'!BG36)</f>
        <v>0</v>
      </c>
      <c r="BG35" s="55">
        <f>IF('Дата индикаторов'!BH36="No data","x",$BG$2-'Дата индикаторов'!BH36)</f>
        <v>0</v>
      </c>
      <c r="BH35">
        <f t="shared" ref="BH35:BH53" si="12">SUM(B35:BG35)</f>
        <v>15</v>
      </c>
      <c r="BI35" s="56">
        <f t="shared" si="1"/>
        <v>0.30612244897959184</v>
      </c>
      <c r="BJ35">
        <f t="shared" ref="BJ35:BJ53" si="13">COUNTIF(B35:BG35,"&gt;0")</f>
        <v>13</v>
      </c>
      <c r="BK35" s="56">
        <f t="shared" ref="BK35:BK53" si="14">_xlfn.STDEV.P(B35:BG35)</f>
        <v>0.54225837777903763</v>
      </c>
      <c r="BL35" s="58">
        <f t="shared" ref="BL35:BL53" si="15">MEDIAN(B35:BG35)</f>
        <v>0</v>
      </c>
    </row>
    <row r="36" spans="1:64" ht="15.75">
      <c r="A36" s="328" t="s">
        <v>96</v>
      </c>
      <c r="B36" s="55">
        <f>IF('Дата индикаторов'!C37="No data","x",$B$2-'Дата индикаторов'!C37)</f>
        <v>0</v>
      </c>
      <c r="C36" s="55">
        <f>IF('Дата индикаторов'!D37="No data","x",$C$2-'Дата индикаторов'!D37)</f>
        <v>0</v>
      </c>
      <c r="D36" s="55">
        <f>IF('Дата индикаторов'!E37="No data","x",$C$2-'Дата индикаторов'!E37)</f>
        <v>0</v>
      </c>
      <c r="E36" s="55">
        <f>IF('Дата индикаторов'!F37="No data","x",$E$2-'Дата индикаторов'!F37)</f>
        <v>0</v>
      </c>
      <c r="F36" s="55">
        <f>IF('Дата индикаторов'!G37="No data","x",$F$2-'Дата индикаторов'!G37)</f>
        <v>0</v>
      </c>
      <c r="G36" s="55">
        <f>IF('Дата индикаторов'!H37="No data","x",$G$2-'Дата индикаторов'!H37)</f>
        <v>0</v>
      </c>
      <c r="H36" s="55" t="str">
        <f>IF('Дата индикаторов'!I37="No data","x",$H$2-'Дата индикаторов'!I37)</f>
        <v>x</v>
      </c>
      <c r="I36" s="55">
        <f>IF('Дата индикаторов'!J37="No data","x",$I$2-'Дата индикаторов'!J37)</f>
        <v>0</v>
      </c>
      <c r="J36" s="55">
        <f>IF('Дата индикаторов'!K37="No data","x",$J$2-'Дата индикаторов'!K37)</f>
        <v>0</v>
      </c>
      <c r="K36" s="55">
        <f>IF('Дата индикаторов'!L37="No data","x",$K$2-'Дата индикаторов'!L37)</f>
        <v>0</v>
      </c>
      <c r="L36" s="55">
        <f>IF('Дата индикаторов'!M37="No data","x",$L$2-'Дата индикаторов'!M37)</f>
        <v>0</v>
      </c>
      <c r="M36" s="55">
        <f>IF('Дата индикаторов'!N37="No data","x",$M$2-'Дата индикаторов'!N37)</f>
        <v>0</v>
      </c>
      <c r="N36" s="55">
        <f>IF('Дата индикаторов'!O37="No data","x",$N$2-'Дата индикаторов'!O37)</f>
        <v>0</v>
      </c>
      <c r="O36" s="55">
        <f>IF('Дата индикаторов'!P37="No data","x",$O$2-'Дата индикаторов'!P37)</f>
        <v>0</v>
      </c>
      <c r="P36" s="55">
        <f>IF('Дата индикаторов'!Q37="No data","x",$P$2-'Дата индикаторов'!Q37)</f>
        <v>1</v>
      </c>
      <c r="Q36" s="55">
        <f>IF('Дата индикаторов'!R37="No data","x",$Q$2-'Дата индикаторов'!R37)</f>
        <v>0</v>
      </c>
      <c r="R36" s="55">
        <f>IF('Дата индикаторов'!S37="No data","x",$R$2-'Дата индикаторов'!S37)</f>
        <v>0</v>
      </c>
      <c r="S36" s="55">
        <f>IF('Дата индикаторов'!T37="No data","x",$S$2-'Дата индикаторов'!T37)</f>
        <v>1</v>
      </c>
      <c r="T36" s="55">
        <f>IF('Дата индикаторов'!U37="No data","x",$T$2-'Дата индикаторов'!U37)</f>
        <v>1</v>
      </c>
      <c r="U36" s="55">
        <f>IF('Дата индикаторов'!V37="No data","x",$U$2-'Дата индикаторов'!V37)</f>
        <v>0</v>
      </c>
      <c r="V36" s="55">
        <f>IF('Дата индикаторов'!W37="No data","x",$V$2-'Дата индикаторов'!W37)</f>
        <v>0</v>
      </c>
      <c r="W36" s="55">
        <f>IF('Дата индикаторов'!X37="No data","x",$W$2-'Дата индикаторов'!X37)</f>
        <v>0</v>
      </c>
      <c r="X36" s="55">
        <f>IF('Дата индикаторов'!Y37="No data","x",$X$2-'Дата индикаторов'!Y37)</f>
        <v>0</v>
      </c>
      <c r="Y36" s="55">
        <f>IF('Дата индикаторов'!Z37="No data","x",$Y$2-'Дата индикаторов'!Z37)</f>
        <v>0</v>
      </c>
      <c r="Z36" s="55">
        <f>IF('Дата индикаторов'!AA37="No data","x",$Z$2-'Дата индикаторов'!AA37)</f>
        <v>0</v>
      </c>
      <c r="AA36" s="55">
        <f>IF('Дата индикаторов'!AB37="No data","x",$AA$2-'Дата индикаторов'!AB37)</f>
        <v>0</v>
      </c>
      <c r="AB36" s="55">
        <f>IF('Дата индикаторов'!AC37="No data","x",$AB$2-'Дата индикаторов'!AC37)</f>
        <v>0</v>
      </c>
      <c r="AC36" s="55">
        <f>IF('Дата индикаторов'!AD37="No data","x",$AC$2-'Дата индикаторов'!AD37)</f>
        <v>1</v>
      </c>
      <c r="AD36" s="55">
        <f>IF('Дата индикаторов'!AE37="No data","x",$AD$2-'Дата индикаторов'!AE37)</f>
        <v>0</v>
      </c>
      <c r="AE36" s="55" t="str">
        <f>IF('Дата индикаторов'!AF37="No data","x",$AE$2-'Дата индикаторов'!AF37)</f>
        <v>x</v>
      </c>
      <c r="AF36" s="55">
        <f>IF('Дата индикаторов'!AG37="No data","x",$AF$2-'Дата индикаторов'!AG37)</f>
        <v>0</v>
      </c>
      <c r="AG36" s="55" t="str">
        <f>IF('Дата индикаторов'!AH37="No data","x",$AG$2-'Дата индикаторов'!AH37)</f>
        <v>x</v>
      </c>
      <c r="AH36" s="55">
        <f>IF('Дата индикаторов'!AI37="No data","x",$AH$2-'Дата индикаторов'!AI37)</f>
        <v>0</v>
      </c>
      <c r="AI36" s="55">
        <f>IF('Дата индикаторов'!AJ37="No data","x",$AI$2-'Дата индикаторов'!AJ37)</f>
        <v>1</v>
      </c>
      <c r="AJ36" s="55">
        <f>IF('Дата индикаторов'!AK37="No data","x",$AJ$2-'Дата индикаторов'!AK37)</f>
        <v>1</v>
      </c>
      <c r="AK36" s="55" t="str">
        <f>IF('Дата индикаторов'!AL37="No data","x",$AK$2-'Дата индикаторов'!AL37)</f>
        <v>x</v>
      </c>
      <c r="AL36" s="55">
        <f>IF('Дата индикаторов'!AM37="No data","x",$AL$2-'Дата индикаторов'!AM37)</f>
        <v>0</v>
      </c>
      <c r="AM36" s="55">
        <f>IF('Дата индикаторов'!AN37="No data","x",$AM$2-'Дата индикаторов'!AN37)</f>
        <v>0</v>
      </c>
      <c r="AN36" s="55">
        <f>IF('Дата индикаторов'!AO37="No data","x",$AN$2-'Дата индикаторов'!AO37)</f>
        <v>0</v>
      </c>
      <c r="AO36" s="55" t="str">
        <f>IF('Дата индикаторов'!AP37="No data","x",$AO$2-'Дата индикаторов'!AP37)</f>
        <v>x</v>
      </c>
      <c r="AP36" s="55" t="str">
        <f>IF('Дата индикаторов'!AQ37="No data","x",$AP$2-'Дата индикаторов'!AQ37)</f>
        <v>x</v>
      </c>
      <c r="AQ36" s="55" t="str">
        <f>IF('Дата индикаторов'!AR37="No data","x",$AQ$2-'Дата индикаторов'!AR37)</f>
        <v>x</v>
      </c>
      <c r="AR36" s="55">
        <f>IF('Дата индикаторов'!AS37="No data","x",$AR$2-'Дата индикаторов'!AS37)</f>
        <v>0</v>
      </c>
      <c r="AS36" s="55">
        <f>IF('Дата индикаторов'!AT37="No data","x",$AS$2-'Дата индикаторов'!AT37)</f>
        <v>2</v>
      </c>
      <c r="AT36" s="55">
        <f>IF('Дата индикаторов'!AU37="No data","x",$AT$2-'Дата индикаторов'!AU37)</f>
        <v>0</v>
      </c>
      <c r="AU36" s="55">
        <f>IF('Дата индикаторов'!AV37="No data","x",$AU$2-'Дата индикаторов'!AV37)</f>
        <v>1</v>
      </c>
      <c r="AV36" s="55">
        <f>IF('Дата индикаторов'!AW37="No data","x",$AV$2-'Дата индикаторов'!AW37)</f>
        <v>0</v>
      </c>
      <c r="AW36" s="55">
        <f>IF('Дата индикаторов'!AX37="No data","x",$AW$2-'Дата индикаторов'!AX37)</f>
        <v>0</v>
      </c>
      <c r="AX36" s="55">
        <f>IF('Дата индикаторов'!AY37="No data","x",$AX$2-'Дата индикаторов'!AY37)</f>
        <v>1</v>
      </c>
      <c r="AY36" s="55">
        <f>IF('Дата индикаторов'!AZ37="No data","x",$AY$2-'Дата индикаторов'!AZ37)</f>
        <v>1</v>
      </c>
      <c r="AZ36" s="55" t="str">
        <f>IF('Дата индикаторов'!BA37="No data","x",$AZ$2-'Дата индикаторов'!BA37)</f>
        <v>x</v>
      </c>
      <c r="BA36" s="55" t="str">
        <f>IF('Дата индикаторов'!BB37="No data","x",$BA$2-'Дата индикаторов'!BB37)</f>
        <v>x</v>
      </c>
      <c r="BB36" s="55">
        <f>IF('Дата индикаторов'!BC37="No data","x",$BB$2-'Дата индикаторов'!BC37)</f>
        <v>2</v>
      </c>
      <c r="BC36" s="55">
        <f>IF('Дата индикаторов'!BD37="No data","x",$BC$2-'Дата индикаторов'!BD37)</f>
        <v>0</v>
      </c>
      <c r="BD36" s="55">
        <f>IF('Дата индикаторов'!BE37="No data","x",$BD$2-'Дата индикаторов'!BE37)</f>
        <v>1</v>
      </c>
      <c r="BE36" s="55">
        <f>IF('Дата индикаторов'!BF37="No data","x",$BE$2-'Дата индикаторов'!BF37)</f>
        <v>1</v>
      </c>
      <c r="BF36" s="55">
        <f>IF('Дата индикаторов'!BG37="No data","x",$BF$2-'Дата индикаторов'!BG37)</f>
        <v>0</v>
      </c>
      <c r="BG36" s="55">
        <f>IF('Дата индикаторов'!BH37="No data","x",$BG$2-'Дата индикаторов'!BH37)</f>
        <v>0</v>
      </c>
      <c r="BH36">
        <f t="shared" si="12"/>
        <v>15</v>
      </c>
      <c r="BI36" s="56">
        <f t="shared" si="1"/>
        <v>0.30612244897959184</v>
      </c>
      <c r="BJ36">
        <f t="shared" si="13"/>
        <v>13</v>
      </c>
      <c r="BK36" s="56">
        <f t="shared" si="14"/>
        <v>0.54225837777903763</v>
      </c>
      <c r="BL36" s="58">
        <f t="shared" si="15"/>
        <v>0</v>
      </c>
    </row>
    <row r="37" spans="1:64" ht="15.75">
      <c r="A37" s="328" t="s">
        <v>97</v>
      </c>
      <c r="B37" s="55">
        <f>IF('Дата индикаторов'!C38="No data","x",$B$2-'Дата индикаторов'!C38)</f>
        <v>0</v>
      </c>
      <c r="C37" s="55">
        <f>IF('Дата индикаторов'!D38="No data","x",$C$2-'Дата индикаторов'!D38)</f>
        <v>0</v>
      </c>
      <c r="D37" s="55">
        <f>IF('Дата индикаторов'!E38="No data","x",$C$2-'Дата индикаторов'!E38)</f>
        <v>0</v>
      </c>
      <c r="E37" s="55">
        <f>IF('Дата индикаторов'!F38="No data","x",$E$2-'Дата индикаторов'!F38)</f>
        <v>0</v>
      </c>
      <c r="F37" s="55">
        <f>IF('Дата индикаторов'!G38="No data","x",$F$2-'Дата индикаторов'!G38)</f>
        <v>0</v>
      </c>
      <c r="G37" s="55">
        <f>IF('Дата индикаторов'!H38="No data","x",$G$2-'Дата индикаторов'!H38)</f>
        <v>0</v>
      </c>
      <c r="H37" s="55" t="str">
        <f>IF('Дата индикаторов'!I38="No data","x",$H$2-'Дата индикаторов'!I38)</f>
        <v>x</v>
      </c>
      <c r="I37" s="55">
        <f>IF('Дата индикаторов'!J38="No data","x",$I$2-'Дата индикаторов'!J38)</f>
        <v>0</v>
      </c>
      <c r="J37" s="55">
        <f>IF('Дата индикаторов'!K38="No data","x",$J$2-'Дата индикаторов'!K38)</f>
        <v>0</v>
      </c>
      <c r="K37" s="55">
        <f>IF('Дата индикаторов'!L38="No data","x",$K$2-'Дата индикаторов'!L38)</f>
        <v>0</v>
      </c>
      <c r="L37" s="55">
        <f>IF('Дата индикаторов'!M38="No data","x",$L$2-'Дата индикаторов'!M38)</f>
        <v>0</v>
      </c>
      <c r="M37" s="55">
        <f>IF('Дата индикаторов'!N38="No data","x",$M$2-'Дата индикаторов'!N38)</f>
        <v>0</v>
      </c>
      <c r="N37" s="55">
        <f>IF('Дата индикаторов'!O38="No data","x",$N$2-'Дата индикаторов'!O38)</f>
        <v>0</v>
      </c>
      <c r="O37" s="55">
        <f>IF('Дата индикаторов'!P38="No data","x",$O$2-'Дата индикаторов'!P38)</f>
        <v>0</v>
      </c>
      <c r="P37" s="55">
        <f>IF('Дата индикаторов'!Q38="No data","x",$P$2-'Дата индикаторов'!Q38)</f>
        <v>1</v>
      </c>
      <c r="Q37" s="55">
        <f>IF('Дата индикаторов'!R38="No data","x",$Q$2-'Дата индикаторов'!R38)</f>
        <v>0</v>
      </c>
      <c r="R37" s="55">
        <f>IF('Дата индикаторов'!S38="No data","x",$R$2-'Дата индикаторов'!S38)</f>
        <v>0</v>
      </c>
      <c r="S37" s="55">
        <f>IF('Дата индикаторов'!T38="No data","x",$S$2-'Дата индикаторов'!T38)</f>
        <v>1</v>
      </c>
      <c r="T37" s="55">
        <f>IF('Дата индикаторов'!U38="No data","x",$T$2-'Дата индикаторов'!U38)</f>
        <v>1</v>
      </c>
      <c r="U37" s="55">
        <f>IF('Дата индикаторов'!V38="No data","x",$U$2-'Дата индикаторов'!V38)</f>
        <v>0</v>
      </c>
      <c r="V37" s="55">
        <f>IF('Дата индикаторов'!W38="No data","x",$V$2-'Дата индикаторов'!W38)</f>
        <v>0</v>
      </c>
      <c r="W37" s="55">
        <f>IF('Дата индикаторов'!X38="No data","x",$W$2-'Дата индикаторов'!X38)</f>
        <v>0</v>
      </c>
      <c r="X37" s="55">
        <f>IF('Дата индикаторов'!Y38="No data","x",$X$2-'Дата индикаторов'!Y38)</f>
        <v>0</v>
      </c>
      <c r="Y37" s="55">
        <f>IF('Дата индикаторов'!Z38="No data","x",$Y$2-'Дата индикаторов'!Z38)</f>
        <v>0</v>
      </c>
      <c r="Z37" s="55">
        <f>IF('Дата индикаторов'!AA38="No data","x",$Z$2-'Дата индикаторов'!AA38)</f>
        <v>0</v>
      </c>
      <c r="AA37" s="55">
        <f>IF('Дата индикаторов'!AB38="No data","x",$AA$2-'Дата индикаторов'!AB38)</f>
        <v>0</v>
      </c>
      <c r="AB37" s="55">
        <f>IF('Дата индикаторов'!AC38="No data","x",$AB$2-'Дата индикаторов'!AC38)</f>
        <v>0</v>
      </c>
      <c r="AC37" s="55">
        <f>IF('Дата индикаторов'!AD38="No data","x",$AC$2-'Дата индикаторов'!AD38)</f>
        <v>1</v>
      </c>
      <c r="AD37" s="55">
        <f>IF('Дата индикаторов'!AE38="No data","x",$AD$2-'Дата индикаторов'!AE38)</f>
        <v>0</v>
      </c>
      <c r="AE37" s="55" t="str">
        <f>IF('Дата индикаторов'!AF38="No data","x",$AE$2-'Дата индикаторов'!AF38)</f>
        <v>x</v>
      </c>
      <c r="AF37" s="55">
        <f>IF('Дата индикаторов'!AG38="No data","x",$AF$2-'Дата индикаторов'!AG38)</f>
        <v>0</v>
      </c>
      <c r="AG37" s="55" t="str">
        <f>IF('Дата индикаторов'!AH38="No data","x",$AG$2-'Дата индикаторов'!AH38)</f>
        <v>x</v>
      </c>
      <c r="AH37" s="55">
        <f>IF('Дата индикаторов'!AI38="No data","x",$AH$2-'Дата индикаторов'!AI38)</f>
        <v>0</v>
      </c>
      <c r="AI37" s="55">
        <f>IF('Дата индикаторов'!AJ38="No data","x",$AI$2-'Дата индикаторов'!AJ38)</f>
        <v>1</v>
      </c>
      <c r="AJ37" s="55">
        <f>IF('Дата индикаторов'!AK38="No data","x",$AJ$2-'Дата индикаторов'!AK38)</f>
        <v>1</v>
      </c>
      <c r="AK37" s="55" t="str">
        <f>IF('Дата индикаторов'!AL38="No data","x",$AK$2-'Дата индикаторов'!AL38)</f>
        <v>x</v>
      </c>
      <c r="AL37" s="55">
        <f>IF('Дата индикаторов'!AM38="No data","x",$AL$2-'Дата индикаторов'!AM38)</f>
        <v>0</v>
      </c>
      <c r="AM37" s="55">
        <f>IF('Дата индикаторов'!AN38="No data","x",$AM$2-'Дата индикаторов'!AN38)</f>
        <v>0</v>
      </c>
      <c r="AN37" s="55">
        <f>IF('Дата индикаторов'!AO38="No data","x",$AN$2-'Дата индикаторов'!AO38)</f>
        <v>0</v>
      </c>
      <c r="AO37" s="55" t="str">
        <f>IF('Дата индикаторов'!AP38="No data","x",$AO$2-'Дата индикаторов'!AP38)</f>
        <v>x</v>
      </c>
      <c r="AP37" s="55" t="str">
        <f>IF('Дата индикаторов'!AQ38="No data","x",$AP$2-'Дата индикаторов'!AQ38)</f>
        <v>x</v>
      </c>
      <c r="AQ37" s="55" t="str">
        <f>IF('Дата индикаторов'!AR38="No data","x",$AQ$2-'Дата индикаторов'!AR38)</f>
        <v>x</v>
      </c>
      <c r="AR37" s="55">
        <f>IF('Дата индикаторов'!AS38="No data","x",$AR$2-'Дата индикаторов'!AS38)</f>
        <v>0</v>
      </c>
      <c r="AS37" s="55">
        <f>IF('Дата индикаторов'!AT38="No data","x",$AS$2-'Дата индикаторов'!AT38)</f>
        <v>2</v>
      </c>
      <c r="AT37" s="55">
        <f>IF('Дата индикаторов'!AU38="No data","x",$AT$2-'Дата индикаторов'!AU38)</f>
        <v>0</v>
      </c>
      <c r="AU37" s="55">
        <f>IF('Дата индикаторов'!AV38="No data","x",$AU$2-'Дата индикаторов'!AV38)</f>
        <v>1</v>
      </c>
      <c r="AV37" s="55">
        <f>IF('Дата индикаторов'!AW38="No data","x",$AV$2-'Дата индикаторов'!AW38)</f>
        <v>0</v>
      </c>
      <c r="AW37" s="55">
        <f>IF('Дата индикаторов'!AX38="No data","x",$AW$2-'Дата индикаторов'!AX38)</f>
        <v>0</v>
      </c>
      <c r="AX37" s="55">
        <f>IF('Дата индикаторов'!AY38="No data","x",$AX$2-'Дата индикаторов'!AY38)</f>
        <v>1</v>
      </c>
      <c r="AY37" s="55">
        <f>IF('Дата индикаторов'!AZ38="No data","x",$AY$2-'Дата индикаторов'!AZ38)</f>
        <v>1</v>
      </c>
      <c r="AZ37" s="55" t="str">
        <f>IF('Дата индикаторов'!BA38="No data","x",$AZ$2-'Дата индикаторов'!BA38)</f>
        <v>x</v>
      </c>
      <c r="BA37" s="55" t="str">
        <f>IF('Дата индикаторов'!BB38="No data","x",$BA$2-'Дата индикаторов'!BB38)</f>
        <v>x</v>
      </c>
      <c r="BB37" s="55">
        <f>IF('Дата индикаторов'!BC38="No data","x",$BB$2-'Дата индикаторов'!BC38)</f>
        <v>2</v>
      </c>
      <c r="BC37" s="55">
        <f>IF('Дата индикаторов'!BD38="No data","x",$BC$2-'Дата индикаторов'!BD38)</f>
        <v>0</v>
      </c>
      <c r="BD37" s="55">
        <f>IF('Дата индикаторов'!BE38="No data","x",$BD$2-'Дата индикаторов'!BE38)</f>
        <v>1</v>
      </c>
      <c r="BE37" s="55">
        <f>IF('Дата индикаторов'!BF38="No data","x",$BE$2-'Дата индикаторов'!BF38)</f>
        <v>1</v>
      </c>
      <c r="BF37" s="55">
        <f>IF('Дата индикаторов'!BG38="No data","x",$BF$2-'Дата индикаторов'!BG38)</f>
        <v>0</v>
      </c>
      <c r="BG37" s="55">
        <f>IF('Дата индикаторов'!BH38="No data","x",$BG$2-'Дата индикаторов'!BH38)</f>
        <v>0</v>
      </c>
      <c r="BH37">
        <f t="shared" si="12"/>
        <v>15</v>
      </c>
      <c r="BI37" s="56">
        <f t="shared" si="1"/>
        <v>0.30612244897959184</v>
      </c>
      <c r="BJ37">
        <f t="shared" si="13"/>
        <v>13</v>
      </c>
      <c r="BK37" s="56">
        <f t="shared" si="14"/>
        <v>0.54225837777903763</v>
      </c>
      <c r="BL37" s="58">
        <f t="shared" si="15"/>
        <v>0</v>
      </c>
    </row>
    <row r="38" spans="1:64" ht="15.75">
      <c r="A38" s="328" t="s">
        <v>98</v>
      </c>
      <c r="B38" s="55">
        <f>IF('Дата индикаторов'!C39="No data","x",$B$2-'Дата индикаторов'!C39)</f>
        <v>0</v>
      </c>
      <c r="C38" s="55">
        <f>IF('Дата индикаторов'!D39="No data","x",$C$2-'Дата индикаторов'!D39)</f>
        <v>0</v>
      </c>
      <c r="D38" s="55">
        <f>IF('Дата индикаторов'!E39="No data","x",$C$2-'Дата индикаторов'!E39)</f>
        <v>0</v>
      </c>
      <c r="E38" s="55">
        <f>IF('Дата индикаторов'!F39="No data","x",$E$2-'Дата индикаторов'!F39)</f>
        <v>0</v>
      </c>
      <c r="F38" s="55">
        <f>IF('Дата индикаторов'!G39="No data","x",$F$2-'Дата индикаторов'!G39)</f>
        <v>0</v>
      </c>
      <c r="G38" s="55">
        <f>IF('Дата индикаторов'!H39="No data","x",$G$2-'Дата индикаторов'!H39)</f>
        <v>0</v>
      </c>
      <c r="H38" s="55" t="str">
        <f>IF('Дата индикаторов'!I39="No data","x",$H$2-'Дата индикаторов'!I39)</f>
        <v>x</v>
      </c>
      <c r="I38" s="55">
        <f>IF('Дата индикаторов'!J39="No data","x",$I$2-'Дата индикаторов'!J39)</f>
        <v>0</v>
      </c>
      <c r="J38" s="55">
        <f>IF('Дата индикаторов'!K39="No data","x",$J$2-'Дата индикаторов'!K39)</f>
        <v>0</v>
      </c>
      <c r="K38" s="55">
        <f>IF('Дата индикаторов'!L39="No data","x",$K$2-'Дата индикаторов'!L39)</f>
        <v>0</v>
      </c>
      <c r="L38" s="55">
        <f>IF('Дата индикаторов'!M39="No data","x",$L$2-'Дата индикаторов'!M39)</f>
        <v>0</v>
      </c>
      <c r="M38" s="55">
        <f>IF('Дата индикаторов'!N39="No data","x",$M$2-'Дата индикаторов'!N39)</f>
        <v>0</v>
      </c>
      <c r="N38" s="55">
        <f>IF('Дата индикаторов'!O39="No data","x",$N$2-'Дата индикаторов'!O39)</f>
        <v>0</v>
      </c>
      <c r="O38" s="55">
        <f>IF('Дата индикаторов'!P39="No data","x",$O$2-'Дата индикаторов'!P39)</f>
        <v>0</v>
      </c>
      <c r="P38" s="55">
        <f>IF('Дата индикаторов'!Q39="No data","x",$P$2-'Дата индикаторов'!Q39)</f>
        <v>1</v>
      </c>
      <c r="Q38" s="55">
        <f>IF('Дата индикаторов'!R39="No data","x",$Q$2-'Дата индикаторов'!R39)</f>
        <v>0</v>
      </c>
      <c r="R38" s="55">
        <f>IF('Дата индикаторов'!S39="No data","x",$R$2-'Дата индикаторов'!S39)</f>
        <v>0</v>
      </c>
      <c r="S38" s="55">
        <f>IF('Дата индикаторов'!T39="No data","x",$S$2-'Дата индикаторов'!T39)</f>
        <v>1</v>
      </c>
      <c r="T38" s="55">
        <f>IF('Дата индикаторов'!U39="No data","x",$T$2-'Дата индикаторов'!U39)</f>
        <v>1</v>
      </c>
      <c r="U38" s="55">
        <f>IF('Дата индикаторов'!V39="No data","x",$U$2-'Дата индикаторов'!V39)</f>
        <v>0</v>
      </c>
      <c r="V38" s="55">
        <f>IF('Дата индикаторов'!W39="No data","x",$V$2-'Дата индикаторов'!W39)</f>
        <v>0</v>
      </c>
      <c r="W38" s="55">
        <f>IF('Дата индикаторов'!X39="No data","x",$W$2-'Дата индикаторов'!X39)</f>
        <v>0</v>
      </c>
      <c r="X38" s="55">
        <f>IF('Дата индикаторов'!Y39="No data","x",$X$2-'Дата индикаторов'!Y39)</f>
        <v>0</v>
      </c>
      <c r="Y38" s="55">
        <f>IF('Дата индикаторов'!Z39="No data","x",$Y$2-'Дата индикаторов'!Z39)</f>
        <v>0</v>
      </c>
      <c r="Z38" s="55">
        <f>IF('Дата индикаторов'!AA39="No data","x",$Z$2-'Дата индикаторов'!AA39)</f>
        <v>0</v>
      </c>
      <c r="AA38" s="55">
        <f>IF('Дата индикаторов'!AB39="No data","x",$AA$2-'Дата индикаторов'!AB39)</f>
        <v>0</v>
      </c>
      <c r="AB38" s="55">
        <f>IF('Дата индикаторов'!AC39="No data","x",$AB$2-'Дата индикаторов'!AC39)</f>
        <v>0</v>
      </c>
      <c r="AC38" s="55">
        <f>IF('Дата индикаторов'!AD39="No data","x",$AC$2-'Дата индикаторов'!AD39)</f>
        <v>1</v>
      </c>
      <c r="AD38" s="55">
        <f>IF('Дата индикаторов'!AE39="No data","x",$AD$2-'Дата индикаторов'!AE39)</f>
        <v>0</v>
      </c>
      <c r="AE38" s="55" t="str">
        <f>IF('Дата индикаторов'!AF39="No data","x",$AE$2-'Дата индикаторов'!AF39)</f>
        <v>x</v>
      </c>
      <c r="AF38" s="55">
        <f>IF('Дата индикаторов'!AG39="No data","x",$AF$2-'Дата индикаторов'!AG39)</f>
        <v>0</v>
      </c>
      <c r="AG38" s="55" t="str">
        <f>IF('Дата индикаторов'!AH39="No data","x",$AG$2-'Дата индикаторов'!AH39)</f>
        <v>x</v>
      </c>
      <c r="AH38" s="55">
        <f>IF('Дата индикаторов'!AI39="No data","x",$AH$2-'Дата индикаторов'!AI39)</f>
        <v>0</v>
      </c>
      <c r="AI38" s="55">
        <f>IF('Дата индикаторов'!AJ39="No data","x",$AI$2-'Дата индикаторов'!AJ39)</f>
        <v>1</v>
      </c>
      <c r="AJ38" s="55">
        <f>IF('Дата индикаторов'!AK39="No data","x",$AJ$2-'Дата индикаторов'!AK39)</f>
        <v>1</v>
      </c>
      <c r="AK38" s="55" t="str">
        <f>IF('Дата индикаторов'!AL39="No data","x",$AK$2-'Дата индикаторов'!AL39)</f>
        <v>x</v>
      </c>
      <c r="AL38" s="55">
        <f>IF('Дата индикаторов'!AM39="No data","x",$AL$2-'Дата индикаторов'!AM39)</f>
        <v>0</v>
      </c>
      <c r="AM38" s="55">
        <f>IF('Дата индикаторов'!AN39="No data","x",$AM$2-'Дата индикаторов'!AN39)</f>
        <v>0</v>
      </c>
      <c r="AN38" s="55">
        <f>IF('Дата индикаторов'!AO39="No data","x",$AN$2-'Дата индикаторов'!AO39)</f>
        <v>0</v>
      </c>
      <c r="AO38" s="55" t="str">
        <f>IF('Дата индикаторов'!AP39="No data","x",$AO$2-'Дата индикаторов'!AP39)</f>
        <v>x</v>
      </c>
      <c r="AP38" s="55" t="str">
        <f>IF('Дата индикаторов'!AQ39="No data","x",$AP$2-'Дата индикаторов'!AQ39)</f>
        <v>x</v>
      </c>
      <c r="AQ38" s="55" t="str">
        <f>IF('Дата индикаторов'!AR39="No data","x",$AQ$2-'Дата индикаторов'!AR39)</f>
        <v>x</v>
      </c>
      <c r="AR38" s="55">
        <f>IF('Дата индикаторов'!AS39="No data","x",$AR$2-'Дата индикаторов'!AS39)</f>
        <v>0</v>
      </c>
      <c r="AS38" s="55">
        <f>IF('Дата индикаторов'!AT39="No data","x",$AS$2-'Дата индикаторов'!AT39)</f>
        <v>2</v>
      </c>
      <c r="AT38" s="55">
        <f>IF('Дата индикаторов'!AU39="No data","x",$AT$2-'Дата индикаторов'!AU39)</f>
        <v>0</v>
      </c>
      <c r="AU38" s="55">
        <f>IF('Дата индикаторов'!AV39="No data","x",$AU$2-'Дата индикаторов'!AV39)</f>
        <v>1</v>
      </c>
      <c r="AV38" s="55">
        <f>IF('Дата индикаторов'!AW39="No data","x",$AV$2-'Дата индикаторов'!AW39)</f>
        <v>0</v>
      </c>
      <c r="AW38" s="55">
        <f>IF('Дата индикаторов'!AX39="No data","x",$AW$2-'Дата индикаторов'!AX39)</f>
        <v>0</v>
      </c>
      <c r="AX38" s="55">
        <f>IF('Дата индикаторов'!AY39="No data","x",$AX$2-'Дата индикаторов'!AY39)</f>
        <v>1</v>
      </c>
      <c r="AY38" s="55">
        <f>IF('Дата индикаторов'!AZ39="No data","x",$AY$2-'Дата индикаторов'!AZ39)</f>
        <v>1</v>
      </c>
      <c r="AZ38" s="55" t="str">
        <f>IF('Дата индикаторов'!BA39="No data","x",$AZ$2-'Дата индикаторов'!BA39)</f>
        <v>x</v>
      </c>
      <c r="BA38" s="55" t="str">
        <f>IF('Дата индикаторов'!BB39="No data","x",$BA$2-'Дата индикаторов'!BB39)</f>
        <v>x</v>
      </c>
      <c r="BB38" s="55">
        <f>IF('Дата индикаторов'!BC39="No data","x",$BB$2-'Дата индикаторов'!BC39)</f>
        <v>2</v>
      </c>
      <c r="BC38" s="55">
        <f>IF('Дата индикаторов'!BD39="No data","x",$BC$2-'Дата индикаторов'!BD39)</f>
        <v>0</v>
      </c>
      <c r="BD38" s="55">
        <f>IF('Дата индикаторов'!BE39="No data","x",$BD$2-'Дата индикаторов'!BE39)</f>
        <v>1</v>
      </c>
      <c r="BE38" s="55">
        <f>IF('Дата индикаторов'!BF39="No data","x",$BE$2-'Дата индикаторов'!BF39)</f>
        <v>1</v>
      </c>
      <c r="BF38" s="55">
        <f>IF('Дата индикаторов'!BG39="No data","x",$BF$2-'Дата индикаторов'!BG39)</f>
        <v>0</v>
      </c>
      <c r="BG38" s="55">
        <f>IF('Дата индикаторов'!BH39="No data","x",$BG$2-'Дата индикаторов'!BH39)</f>
        <v>0</v>
      </c>
      <c r="BH38">
        <f t="shared" si="12"/>
        <v>15</v>
      </c>
      <c r="BI38" s="56">
        <f t="shared" si="1"/>
        <v>0.30612244897959184</v>
      </c>
      <c r="BJ38">
        <f t="shared" si="13"/>
        <v>13</v>
      </c>
      <c r="BK38" s="56">
        <f t="shared" si="14"/>
        <v>0.54225837777903763</v>
      </c>
      <c r="BL38" s="58">
        <f t="shared" si="15"/>
        <v>0</v>
      </c>
    </row>
    <row r="39" spans="1:64" ht="15.75">
      <c r="A39" s="328" t="s">
        <v>99</v>
      </c>
      <c r="B39" s="55">
        <f>IF('Дата индикаторов'!C40="No data","x",$B$2-'Дата индикаторов'!C40)</f>
        <v>0</v>
      </c>
      <c r="C39" s="55">
        <f>IF('Дата индикаторов'!D40="No data","x",$C$2-'Дата индикаторов'!D40)</f>
        <v>0</v>
      </c>
      <c r="D39" s="55">
        <f>IF('Дата индикаторов'!E40="No data","x",$C$2-'Дата индикаторов'!E40)</f>
        <v>0</v>
      </c>
      <c r="E39" s="55">
        <f>IF('Дата индикаторов'!F40="No data","x",$E$2-'Дата индикаторов'!F40)</f>
        <v>0</v>
      </c>
      <c r="F39" s="55">
        <f>IF('Дата индикаторов'!G40="No data","x",$F$2-'Дата индикаторов'!G40)</f>
        <v>0</v>
      </c>
      <c r="G39" s="55">
        <f>IF('Дата индикаторов'!H40="No data","x",$G$2-'Дата индикаторов'!H40)</f>
        <v>0</v>
      </c>
      <c r="H39" s="55" t="str">
        <f>IF('Дата индикаторов'!I40="No data","x",$H$2-'Дата индикаторов'!I40)</f>
        <v>x</v>
      </c>
      <c r="I39" s="55">
        <f>IF('Дата индикаторов'!J40="No data","x",$I$2-'Дата индикаторов'!J40)</f>
        <v>0</v>
      </c>
      <c r="J39" s="55">
        <f>IF('Дата индикаторов'!K40="No data","x",$J$2-'Дата индикаторов'!K40)</f>
        <v>0</v>
      </c>
      <c r="K39" s="55">
        <f>IF('Дата индикаторов'!L40="No data","x",$K$2-'Дата индикаторов'!L40)</f>
        <v>0</v>
      </c>
      <c r="L39" s="55">
        <f>IF('Дата индикаторов'!M40="No data","x",$L$2-'Дата индикаторов'!M40)</f>
        <v>0</v>
      </c>
      <c r="M39" s="55">
        <f>IF('Дата индикаторов'!N40="No data","x",$M$2-'Дата индикаторов'!N40)</f>
        <v>0</v>
      </c>
      <c r="N39" s="55">
        <f>IF('Дата индикаторов'!O40="No data","x",$N$2-'Дата индикаторов'!O40)</f>
        <v>0</v>
      </c>
      <c r="O39" s="55">
        <f>IF('Дата индикаторов'!P40="No data","x",$O$2-'Дата индикаторов'!P40)</f>
        <v>0</v>
      </c>
      <c r="P39" s="55">
        <f>IF('Дата индикаторов'!Q40="No data","x",$P$2-'Дата индикаторов'!Q40)</f>
        <v>1</v>
      </c>
      <c r="Q39" s="55">
        <f>IF('Дата индикаторов'!R40="No data","x",$Q$2-'Дата индикаторов'!R40)</f>
        <v>0</v>
      </c>
      <c r="R39" s="55">
        <f>IF('Дата индикаторов'!S40="No data","x",$R$2-'Дата индикаторов'!S40)</f>
        <v>0</v>
      </c>
      <c r="S39" s="55">
        <f>IF('Дата индикаторов'!T40="No data","x",$S$2-'Дата индикаторов'!T40)</f>
        <v>1</v>
      </c>
      <c r="T39" s="55">
        <f>IF('Дата индикаторов'!U40="No data","x",$T$2-'Дата индикаторов'!U40)</f>
        <v>1</v>
      </c>
      <c r="U39" s="55">
        <f>IF('Дата индикаторов'!V40="No data","x",$U$2-'Дата индикаторов'!V40)</f>
        <v>0</v>
      </c>
      <c r="V39" s="55">
        <f>IF('Дата индикаторов'!W40="No data","x",$V$2-'Дата индикаторов'!W40)</f>
        <v>0</v>
      </c>
      <c r="W39" s="55">
        <f>IF('Дата индикаторов'!X40="No data","x",$W$2-'Дата индикаторов'!X40)</f>
        <v>0</v>
      </c>
      <c r="X39" s="55">
        <f>IF('Дата индикаторов'!Y40="No data","x",$X$2-'Дата индикаторов'!Y40)</f>
        <v>0</v>
      </c>
      <c r="Y39" s="55">
        <f>IF('Дата индикаторов'!Z40="No data","x",$Y$2-'Дата индикаторов'!Z40)</f>
        <v>0</v>
      </c>
      <c r="Z39" s="55">
        <f>IF('Дата индикаторов'!AA40="No data","x",$Z$2-'Дата индикаторов'!AA40)</f>
        <v>0</v>
      </c>
      <c r="AA39" s="55">
        <f>IF('Дата индикаторов'!AB40="No data","x",$AA$2-'Дата индикаторов'!AB40)</f>
        <v>0</v>
      </c>
      <c r="AB39" s="55">
        <f>IF('Дата индикаторов'!AC40="No data","x",$AB$2-'Дата индикаторов'!AC40)</f>
        <v>0</v>
      </c>
      <c r="AC39" s="55">
        <f>IF('Дата индикаторов'!AD40="No data","x",$AC$2-'Дата индикаторов'!AD40)</f>
        <v>1</v>
      </c>
      <c r="AD39" s="55">
        <f>IF('Дата индикаторов'!AE40="No data","x",$AD$2-'Дата индикаторов'!AE40)</f>
        <v>0</v>
      </c>
      <c r="AE39" s="55" t="str">
        <f>IF('Дата индикаторов'!AF40="No data","x",$AE$2-'Дата индикаторов'!AF40)</f>
        <v>x</v>
      </c>
      <c r="AF39" s="55">
        <f>IF('Дата индикаторов'!AG40="No data","x",$AF$2-'Дата индикаторов'!AG40)</f>
        <v>0</v>
      </c>
      <c r="AG39" s="55" t="str">
        <f>IF('Дата индикаторов'!AH40="No data","x",$AG$2-'Дата индикаторов'!AH40)</f>
        <v>x</v>
      </c>
      <c r="AH39" s="55">
        <f>IF('Дата индикаторов'!AI40="No data","x",$AH$2-'Дата индикаторов'!AI40)</f>
        <v>0</v>
      </c>
      <c r="AI39" s="55">
        <f>IF('Дата индикаторов'!AJ40="No data","x",$AI$2-'Дата индикаторов'!AJ40)</f>
        <v>1</v>
      </c>
      <c r="AJ39" s="55">
        <f>IF('Дата индикаторов'!AK40="No data","x",$AJ$2-'Дата индикаторов'!AK40)</f>
        <v>1</v>
      </c>
      <c r="AK39" s="55" t="str">
        <f>IF('Дата индикаторов'!AL40="No data","x",$AK$2-'Дата индикаторов'!AL40)</f>
        <v>x</v>
      </c>
      <c r="AL39" s="55">
        <f>IF('Дата индикаторов'!AM40="No data","x",$AL$2-'Дата индикаторов'!AM40)</f>
        <v>0</v>
      </c>
      <c r="AM39" s="55">
        <f>IF('Дата индикаторов'!AN40="No data","x",$AM$2-'Дата индикаторов'!AN40)</f>
        <v>0</v>
      </c>
      <c r="AN39" s="55">
        <f>IF('Дата индикаторов'!AO40="No data","x",$AN$2-'Дата индикаторов'!AO40)</f>
        <v>0</v>
      </c>
      <c r="AO39" s="55" t="str">
        <f>IF('Дата индикаторов'!AP40="No data","x",$AO$2-'Дата индикаторов'!AP40)</f>
        <v>x</v>
      </c>
      <c r="AP39" s="55" t="str">
        <f>IF('Дата индикаторов'!AQ40="No data","x",$AP$2-'Дата индикаторов'!AQ40)</f>
        <v>x</v>
      </c>
      <c r="AQ39" s="55" t="str">
        <f>IF('Дата индикаторов'!AR40="No data","x",$AQ$2-'Дата индикаторов'!AR40)</f>
        <v>x</v>
      </c>
      <c r="AR39" s="55">
        <f>IF('Дата индикаторов'!AS40="No data","x",$AR$2-'Дата индикаторов'!AS40)</f>
        <v>0</v>
      </c>
      <c r="AS39" s="55">
        <f>IF('Дата индикаторов'!AT40="No data","x",$AS$2-'Дата индикаторов'!AT40)</f>
        <v>2</v>
      </c>
      <c r="AT39" s="55">
        <f>IF('Дата индикаторов'!AU40="No data","x",$AT$2-'Дата индикаторов'!AU40)</f>
        <v>0</v>
      </c>
      <c r="AU39" s="55">
        <f>IF('Дата индикаторов'!AV40="No data","x",$AU$2-'Дата индикаторов'!AV40)</f>
        <v>1</v>
      </c>
      <c r="AV39" s="55">
        <f>IF('Дата индикаторов'!AW40="No data","x",$AV$2-'Дата индикаторов'!AW40)</f>
        <v>0</v>
      </c>
      <c r="AW39" s="55">
        <f>IF('Дата индикаторов'!AX40="No data","x",$AW$2-'Дата индикаторов'!AX40)</f>
        <v>0</v>
      </c>
      <c r="AX39" s="55">
        <f>IF('Дата индикаторов'!AY40="No data","x",$AX$2-'Дата индикаторов'!AY40)</f>
        <v>1</v>
      </c>
      <c r="AY39" s="55">
        <f>IF('Дата индикаторов'!AZ40="No data","x",$AY$2-'Дата индикаторов'!AZ40)</f>
        <v>1</v>
      </c>
      <c r="AZ39" s="55" t="str">
        <f>IF('Дата индикаторов'!BA40="No data","x",$AZ$2-'Дата индикаторов'!BA40)</f>
        <v>x</v>
      </c>
      <c r="BA39" s="55" t="str">
        <f>IF('Дата индикаторов'!BB40="No data","x",$BA$2-'Дата индикаторов'!BB40)</f>
        <v>x</v>
      </c>
      <c r="BB39" s="55">
        <f>IF('Дата индикаторов'!BC40="No data","x",$BB$2-'Дата индикаторов'!BC40)</f>
        <v>2</v>
      </c>
      <c r="BC39" s="55">
        <f>IF('Дата индикаторов'!BD40="No data","x",$BC$2-'Дата индикаторов'!BD40)</f>
        <v>0</v>
      </c>
      <c r="BD39" s="55">
        <f>IF('Дата индикаторов'!BE40="No data","x",$BD$2-'Дата индикаторов'!BE40)</f>
        <v>1</v>
      </c>
      <c r="BE39" s="55">
        <f>IF('Дата индикаторов'!BF40="No data","x",$BE$2-'Дата индикаторов'!BF40)</f>
        <v>1</v>
      </c>
      <c r="BF39" s="55">
        <f>IF('Дата индикаторов'!BG40="No data","x",$BF$2-'Дата индикаторов'!BG40)</f>
        <v>0</v>
      </c>
      <c r="BG39" s="55">
        <f>IF('Дата индикаторов'!BH40="No data","x",$BG$2-'Дата индикаторов'!BH40)</f>
        <v>0</v>
      </c>
      <c r="BH39">
        <f t="shared" si="12"/>
        <v>15</v>
      </c>
      <c r="BI39" s="56">
        <f t="shared" si="1"/>
        <v>0.30612244897959184</v>
      </c>
      <c r="BJ39">
        <f t="shared" si="13"/>
        <v>13</v>
      </c>
      <c r="BK39" s="56">
        <f t="shared" si="14"/>
        <v>0.54225837777903763</v>
      </c>
      <c r="BL39" s="58">
        <f t="shared" si="15"/>
        <v>0</v>
      </c>
    </row>
    <row r="40" spans="1:64" ht="15.75">
      <c r="A40" s="340" t="s">
        <v>100</v>
      </c>
      <c r="B40" s="55">
        <f>IF('Дата индикаторов'!C41="No data","x",$B$2-'Дата индикаторов'!C41)</f>
        <v>0</v>
      </c>
      <c r="C40" s="55">
        <f>IF('Дата индикаторов'!D41="No data","x",$C$2-'Дата индикаторов'!D41)</f>
        <v>0</v>
      </c>
      <c r="D40" s="55">
        <f>IF('Дата индикаторов'!E41="No data","x",$C$2-'Дата индикаторов'!E41)</f>
        <v>0</v>
      </c>
      <c r="E40" s="55">
        <f>IF('Дата индикаторов'!F41="No data","x",$E$2-'Дата индикаторов'!F41)</f>
        <v>0</v>
      </c>
      <c r="F40" s="55">
        <f>IF('Дата индикаторов'!G41="No data","x",$F$2-'Дата индикаторов'!G41)</f>
        <v>0</v>
      </c>
      <c r="G40" s="55">
        <f>IF('Дата индикаторов'!H41="No data","x",$G$2-'Дата индикаторов'!H41)</f>
        <v>0</v>
      </c>
      <c r="H40" s="55">
        <f>IF('Дата индикаторов'!I41="No data","x",$H$2-'Дата индикаторов'!I41)</f>
        <v>0</v>
      </c>
      <c r="I40" s="55">
        <f>IF('Дата индикаторов'!J41="No data","x",$I$2-'Дата индикаторов'!J41)</f>
        <v>0</v>
      </c>
      <c r="J40" s="55">
        <f>IF('Дата индикаторов'!K41="No data","x",$J$2-'Дата индикаторов'!K41)</f>
        <v>0</v>
      </c>
      <c r="K40" s="55">
        <f>IF('Дата индикаторов'!L41="No data","x",$K$2-'Дата индикаторов'!L41)</f>
        <v>0</v>
      </c>
      <c r="L40" s="55">
        <f>IF('Дата индикаторов'!M41="No data","x",$L$2-'Дата индикаторов'!M41)</f>
        <v>0</v>
      </c>
      <c r="M40" s="55">
        <f>IF('Дата индикаторов'!N41="No data","x",$M$2-'Дата индикаторов'!N41)</f>
        <v>0</v>
      </c>
      <c r="N40" s="55">
        <f>IF('Дата индикаторов'!O41="No data","x",$N$2-'Дата индикаторов'!O41)</f>
        <v>0</v>
      </c>
      <c r="O40" s="55" t="str">
        <f>IF('Дата индикаторов'!P41="No data","x",$O$2-'Дата индикаторов'!P41)</f>
        <v>x</v>
      </c>
      <c r="P40" s="55">
        <f>IF('Дата индикаторов'!Q41="No data","x",$P$2-'Дата индикаторов'!Q41)</f>
        <v>0</v>
      </c>
      <c r="Q40" s="55">
        <f>IF('Дата индикаторов'!R41="No data","x",$Q$2-'Дата индикаторов'!R41)</f>
        <v>1</v>
      </c>
      <c r="R40" s="55">
        <f>IF('Дата индикаторов'!S41="No data","x",$R$2-'Дата индикаторов'!S41)</f>
        <v>1</v>
      </c>
      <c r="S40" s="55">
        <f>IF('Дата индикаторов'!T41="No data","x",$S$2-'Дата индикаторов'!T41)</f>
        <v>0</v>
      </c>
      <c r="T40" s="55">
        <f>IF('Дата индикаторов'!U41="No data","x",$T$2-'Дата индикаторов'!U41)</f>
        <v>0</v>
      </c>
      <c r="U40" s="55">
        <f>IF('Дата индикаторов'!V41="No data","x",$U$2-'Дата индикаторов'!V41)</f>
        <v>0</v>
      </c>
      <c r="V40" s="55">
        <f>IF('Дата индикаторов'!W41="No data","x",$V$2-'Дата индикаторов'!W41)</f>
        <v>0</v>
      </c>
      <c r="W40" s="55">
        <f>IF('Дата индикаторов'!X41="No data","x",$W$2-'Дата индикаторов'!X41)</f>
        <v>0</v>
      </c>
      <c r="X40" s="55">
        <f>IF('Дата индикаторов'!Y41="No data","x",$X$2-'Дата индикаторов'!Y41)</f>
        <v>0</v>
      </c>
      <c r="Y40" s="55">
        <f>IF('Дата индикаторов'!Z41="No data","x",$Y$2-'Дата индикаторов'!Z41)</f>
        <v>1</v>
      </c>
      <c r="Z40" s="55">
        <f>IF('Дата индикаторов'!AA41="No data","x",$Z$2-'Дата индикаторов'!AA41)</f>
        <v>0</v>
      </c>
      <c r="AA40" s="55">
        <f>IF('Дата индикаторов'!AB41="No data","x",$AA$2-'Дата индикаторов'!AB41)</f>
        <v>0</v>
      </c>
      <c r="AB40" s="55">
        <f>IF('Дата индикаторов'!AC41="No data","x",$AB$2-'Дата индикаторов'!AC41)</f>
        <v>0</v>
      </c>
      <c r="AC40" s="55">
        <f>IF('Дата индикаторов'!AD41="No data","x",$AC$2-'Дата индикаторов'!AD41)</f>
        <v>0</v>
      </c>
      <c r="AD40" s="55">
        <f>IF('Дата индикаторов'!AE41="No data","x",$AD$2-'Дата индикаторов'!AE41)</f>
        <v>0</v>
      </c>
      <c r="AE40" s="55" t="str">
        <f>IF('Дата индикаторов'!AF41="No data","x",$AE$2-'Дата индикаторов'!AF41)</f>
        <v>x</v>
      </c>
      <c r="AF40" s="55">
        <f>IF('Дата индикаторов'!AG41="No data","x",$AF$2-'Дата индикаторов'!AG41)</f>
        <v>0</v>
      </c>
      <c r="AG40" s="55">
        <f>IF('Дата индикаторов'!AH41="No data","x",$AG$2-'Дата индикаторов'!AH41)</f>
        <v>1</v>
      </c>
      <c r="AH40" s="55">
        <f>IF('Дата индикаторов'!AI41="No data","x",$AH$2-'Дата индикаторов'!AI41)</f>
        <v>1</v>
      </c>
      <c r="AI40" s="55">
        <f>IF('Дата индикаторов'!AJ41="No data","x",$AI$2-'Дата индикаторов'!AJ41)</f>
        <v>0</v>
      </c>
      <c r="AJ40" s="55">
        <f>IF('Дата индикаторов'!AK41="No data","x",$AJ$2-'Дата индикаторов'!AK41)</f>
        <v>0</v>
      </c>
      <c r="AK40" s="55">
        <f>IF('Дата индикаторов'!AL41="No data","x",$AK$2-'Дата индикаторов'!AL41)</f>
        <v>0</v>
      </c>
      <c r="AL40" s="55">
        <f>IF('Дата индикаторов'!AM41="No data","x",$AL$2-'Дата индикаторов'!AM41)</f>
        <v>0</v>
      </c>
      <c r="AM40" s="55">
        <f>IF('Дата индикаторов'!AN41="No data","x",$AM$2-'Дата индикаторов'!AN41)</f>
        <v>0</v>
      </c>
      <c r="AN40" s="55">
        <f>IF('Дата индикаторов'!AO41="No data","x",$AN$2-'Дата индикаторов'!AO41)</f>
        <v>0</v>
      </c>
      <c r="AO40" s="55">
        <f>IF('Дата индикаторов'!AP41="No data","x",$AO$2-'Дата индикаторов'!AP41)</f>
        <v>0</v>
      </c>
      <c r="AP40" s="55">
        <f>IF('Дата индикаторов'!AQ41="No data","x",$AP$2-'Дата индикаторов'!AQ41)</f>
        <v>0</v>
      </c>
      <c r="AQ40" s="55">
        <f>IF('Дата индикаторов'!AR41="No data","x",$AQ$2-'Дата индикаторов'!AR41)</f>
        <v>0</v>
      </c>
      <c r="AR40" s="55">
        <f>IF('Дата индикаторов'!AS41="No data","x",$AR$2-'Дата индикаторов'!AS41)</f>
        <v>0</v>
      </c>
      <c r="AS40" s="55">
        <f>IF('Дата индикаторов'!AT41="No data","x",$AS$2-'Дата индикаторов'!AT41)</f>
        <v>1</v>
      </c>
      <c r="AT40" s="55">
        <f>IF('Дата индикаторов'!AU41="No data","x",$AT$2-'Дата индикаторов'!AU41)</f>
        <v>0</v>
      </c>
      <c r="AU40" s="55">
        <f>IF('Дата индикаторов'!AV41="No data","x",$AU$2-'Дата индикаторов'!AV41)</f>
        <v>1</v>
      </c>
      <c r="AV40" s="55">
        <f>IF('Дата индикаторов'!AW41="No data","x",$AV$2-'Дата индикаторов'!AW41)</f>
        <v>0</v>
      </c>
      <c r="AW40" s="55">
        <f>IF('Дата индикаторов'!AX41="No data","x",$AW$2-'Дата индикаторов'!AX41)</f>
        <v>0</v>
      </c>
      <c r="AX40" s="55">
        <f>IF('Дата индикаторов'!AY41="No data","x",$AX$2-'Дата индикаторов'!AY41)</f>
        <v>1</v>
      </c>
      <c r="AY40" s="55">
        <f>IF('Дата индикаторов'!AZ41="No data","x",$AY$2-'Дата индикаторов'!AZ41)</f>
        <v>1</v>
      </c>
      <c r="AZ40" s="55">
        <f>IF('Дата индикаторов'!BA41="No data","x",$AZ$2-'Дата индикаторов'!BA41)</f>
        <v>1</v>
      </c>
      <c r="BA40" s="55">
        <f>IF('Дата индикаторов'!BB41="No data","x",$BA$2-'Дата индикаторов'!BB41)</f>
        <v>1</v>
      </c>
      <c r="BB40" s="55">
        <f>IF('Дата индикаторов'!BC41="No data","x",$BB$2-'Дата индикаторов'!BC41)</f>
        <v>0</v>
      </c>
      <c r="BC40" s="55">
        <f>IF('Дата индикаторов'!BD41="No data","x",$BC$2-'Дата индикаторов'!BD41)</f>
        <v>0</v>
      </c>
      <c r="BD40" s="55">
        <f>IF('Дата индикаторов'!BE41="No data","x",$BD$2-'Дата индикаторов'!BE41)</f>
        <v>0</v>
      </c>
      <c r="BE40" s="55">
        <f>IF('Дата индикаторов'!BF41="No data","x",$BE$2-'Дата индикаторов'!BF41)</f>
        <v>0</v>
      </c>
      <c r="BF40" s="55">
        <f>IF('Дата индикаторов'!BG41="No data","x",$BF$2-'Дата индикаторов'!BG41)</f>
        <v>0</v>
      </c>
      <c r="BG40" s="55">
        <f>IF('Дата индикаторов'!BH41="No data","x",$BG$2-'Дата индикаторов'!BH41)</f>
        <v>0</v>
      </c>
      <c r="BH40">
        <f t="shared" si="12"/>
        <v>11</v>
      </c>
      <c r="BI40" s="56">
        <f t="shared" si="1"/>
        <v>0.19642857142857142</v>
      </c>
      <c r="BJ40">
        <f t="shared" si="13"/>
        <v>11</v>
      </c>
      <c r="BK40" s="56">
        <f t="shared" si="14"/>
        <v>0.39729634752298193</v>
      </c>
      <c r="BL40" s="58">
        <f t="shared" si="15"/>
        <v>0</v>
      </c>
    </row>
    <row r="41" spans="1:64" ht="15.75">
      <c r="A41" s="328" t="s">
        <v>101</v>
      </c>
      <c r="B41" s="55">
        <f>IF('Дата индикаторов'!C42="No data","x",$B$2-'Дата индикаторов'!C42)</f>
        <v>0</v>
      </c>
      <c r="C41" s="55">
        <f>IF('Дата индикаторов'!D42="No data","x",$C$2-'Дата индикаторов'!D42)</f>
        <v>0</v>
      </c>
      <c r="D41" s="55">
        <f>IF('Дата индикаторов'!E42="No data","x",$C$2-'Дата индикаторов'!E42)</f>
        <v>0</v>
      </c>
      <c r="E41" s="55">
        <f>IF('Дата индикаторов'!F42="No data","x",$E$2-'Дата индикаторов'!F42)</f>
        <v>0</v>
      </c>
      <c r="F41" s="55">
        <f>IF('Дата индикаторов'!G42="No data","x",$F$2-'Дата индикаторов'!G42)</f>
        <v>0</v>
      </c>
      <c r="G41" s="55">
        <f>IF('Дата индикаторов'!H42="No data","x",$G$2-'Дата индикаторов'!H42)</f>
        <v>0</v>
      </c>
      <c r="H41" s="55">
        <f>IF('Дата индикаторов'!I42="No data","x",$H$2-'Дата индикаторов'!I42)</f>
        <v>0</v>
      </c>
      <c r="I41" s="55">
        <f>IF('Дата индикаторов'!J42="No data","x",$I$2-'Дата индикаторов'!J42)</f>
        <v>0</v>
      </c>
      <c r="J41" s="55">
        <f>IF('Дата индикаторов'!K42="No data","x",$J$2-'Дата индикаторов'!K42)</f>
        <v>0</v>
      </c>
      <c r="K41" s="55">
        <f>IF('Дата индикаторов'!L42="No data","x",$K$2-'Дата индикаторов'!L42)</f>
        <v>0</v>
      </c>
      <c r="L41" s="55">
        <f>IF('Дата индикаторов'!M42="No data","x",$L$2-'Дата индикаторов'!M42)</f>
        <v>0</v>
      </c>
      <c r="M41" s="55">
        <f>IF('Дата индикаторов'!N42="No data","x",$M$2-'Дата индикаторов'!N42)</f>
        <v>0</v>
      </c>
      <c r="N41" s="55">
        <f>IF('Дата индикаторов'!O42="No data","x",$N$2-'Дата индикаторов'!O42)</f>
        <v>0</v>
      </c>
      <c r="O41" s="55" t="str">
        <f>IF('Дата индикаторов'!P42="No data","x",$O$2-'Дата индикаторов'!P42)</f>
        <v>x</v>
      </c>
      <c r="P41" s="55">
        <f>IF('Дата индикаторов'!Q42="No data","x",$P$2-'Дата индикаторов'!Q42)</f>
        <v>0</v>
      </c>
      <c r="Q41" s="55">
        <f>IF('Дата индикаторов'!R42="No data","x",$Q$2-'Дата индикаторов'!R42)</f>
        <v>1</v>
      </c>
      <c r="R41" s="55">
        <f>IF('Дата индикаторов'!S42="No data","x",$R$2-'Дата индикаторов'!S42)</f>
        <v>1</v>
      </c>
      <c r="S41" s="55">
        <f>IF('Дата индикаторов'!T42="No data","x",$S$2-'Дата индикаторов'!T42)</f>
        <v>0</v>
      </c>
      <c r="T41" s="55">
        <f>IF('Дата индикаторов'!U42="No data","x",$T$2-'Дата индикаторов'!U42)</f>
        <v>0</v>
      </c>
      <c r="U41" s="55">
        <f>IF('Дата индикаторов'!V42="No data","x",$U$2-'Дата индикаторов'!V42)</f>
        <v>0</v>
      </c>
      <c r="V41" s="55">
        <f>IF('Дата индикаторов'!W42="No data","x",$V$2-'Дата индикаторов'!W42)</f>
        <v>0</v>
      </c>
      <c r="W41" s="55">
        <f>IF('Дата индикаторов'!X42="No data","x",$W$2-'Дата индикаторов'!X42)</f>
        <v>0</v>
      </c>
      <c r="X41" s="55">
        <f>IF('Дата индикаторов'!Y42="No data","x",$X$2-'Дата индикаторов'!Y42)</f>
        <v>0</v>
      </c>
      <c r="Y41" s="55">
        <f>IF('Дата индикаторов'!Z42="No data","x",$Y$2-'Дата индикаторов'!Z42)</f>
        <v>1</v>
      </c>
      <c r="Z41" s="55">
        <f>IF('Дата индикаторов'!AA42="No data","x",$Z$2-'Дата индикаторов'!AA42)</f>
        <v>0</v>
      </c>
      <c r="AA41" s="55">
        <f>IF('Дата индикаторов'!AB42="No data","x",$AA$2-'Дата индикаторов'!AB42)</f>
        <v>0</v>
      </c>
      <c r="AB41" s="55">
        <f>IF('Дата индикаторов'!AC42="No data","x",$AB$2-'Дата индикаторов'!AC42)</f>
        <v>0</v>
      </c>
      <c r="AC41" s="55">
        <f>IF('Дата индикаторов'!AD42="No data","x",$AC$2-'Дата индикаторов'!AD42)</f>
        <v>0</v>
      </c>
      <c r="AD41" s="55">
        <f>IF('Дата индикаторов'!AE42="No data","x",$AD$2-'Дата индикаторов'!AE42)</f>
        <v>0</v>
      </c>
      <c r="AE41" s="55" t="str">
        <f>IF('Дата индикаторов'!AF42="No data","x",$AE$2-'Дата индикаторов'!AF42)</f>
        <v>x</v>
      </c>
      <c r="AF41" s="55">
        <f>IF('Дата индикаторов'!AG42="No data","x",$AF$2-'Дата индикаторов'!AG42)</f>
        <v>0</v>
      </c>
      <c r="AG41" s="55">
        <f>IF('Дата индикаторов'!AH42="No data","x",$AG$2-'Дата индикаторов'!AH42)</f>
        <v>1</v>
      </c>
      <c r="AH41" s="55">
        <f>IF('Дата индикаторов'!AI42="No data","x",$AH$2-'Дата индикаторов'!AI42)</f>
        <v>1</v>
      </c>
      <c r="AI41" s="55">
        <f>IF('Дата индикаторов'!AJ42="No data","x",$AI$2-'Дата индикаторов'!AJ42)</f>
        <v>0</v>
      </c>
      <c r="AJ41" s="55">
        <f>IF('Дата индикаторов'!AK42="No data","x",$AJ$2-'Дата индикаторов'!AK42)</f>
        <v>0</v>
      </c>
      <c r="AK41" s="55">
        <f>IF('Дата индикаторов'!AL42="No data","x",$AK$2-'Дата индикаторов'!AL42)</f>
        <v>0</v>
      </c>
      <c r="AL41" s="55">
        <f>IF('Дата индикаторов'!AM42="No data","x",$AL$2-'Дата индикаторов'!AM42)</f>
        <v>0</v>
      </c>
      <c r="AM41" s="55">
        <f>IF('Дата индикаторов'!AN42="No data","x",$AM$2-'Дата индикаторов'!AN42)</f>
        <v>0</v>
      </c>
      <c r="AN41" s="55">
        <f>IF('Дата индикаторов'!AO42="No data","x",$AN$2-'Дата индикаторов'!AO42)</f>
        <v>0</v>
      </c>
      <c r="AO41" s="55">
        <f>IF('Дата индикаторов'!AP42="No data","x",$AO$2-'Дата индикаторов'!AP42)</f>
        <v>0</v>
      </c>
      <c r="AP41" s="55">
        <f>IF('Дата индикаторов'!AQ42="No data","x",$AP$2-'Дата индикаторов'!AQ42)</f>
        <v>0</v>
      </c>
      <c r="AQ41" s="55">
        <f>IF('Дата индикаторов'!AR42="No data","x",$AQ$2-'Дата индикаторов'!AR42)</f>
        <v>0</v>
      </c>
      <c r="AR41" s="55">
        <f>IF('Дата индикаторов'!AS42="No data","x",$AR$2-'Дата индикаторов'!AS42)</f>
        <v>0</v>
      </c>
      <c r="AS41" s="55">
        <f>IF('Дата индикаторов'!AT42="No data","x",$AS$2-'Дата индикаторов'!AT42)</f>
        <v>1</v>
      </c>
      <c r="AT41" s="55">
        <f>IF('Дата индикаторов'!AU42="No data","x",$AT$2-'Дата индикаторов'!AU42)</f>
        <v>0</v>
      </c>
      <c r="AU41" s="55">
        <f>IF('Дата индикаторов'!AV42="No data","x",$AU$2-'Дата индикаторов'!AV42)</f>
        <v>1</v>
      </c>
      <c r="AV41" s="55">
        <f>IF('Дата индикаторов'!AW42="No data","x",$AV$2-'Дата индикаторов'!AW42)</f>
        <v>0</v>
      </c>
      <c r="AW41" s="55">
        <f>IF('Дата индикаторов'!AX42="No data","x",$AW$2-'Дата индикаторов'!AX42)</f>
        <v>0</v>
      </c>
      <c r="AX41" s="55">
        <f>IF('Дата индикаторов'!AY42="No data","x",$AX$2-'Дата индикаторов'!AY42)</f>
        <v>1</v>
      </c>
      <c r="AY41" s="55">
        <f>IF('Дата индикаторов'!AZ42="No data","x",$AY$2-'Дата индикаторов'!AZ42)</f>
        <v>1</v>
      </c>
      <c r="AZ41" s="55">
        <f>IF('Дата индикаторов'!BA42="No data","x",$AZ$2-'Дата индикаторов'!BA42)</f>
        <v>1</v>
      </c>
      <c r="BA41" s="55">
        <f>IF('Дата индикаторов'!BB42="No data","x",$BA$2-'Дата индикаторов'!BB42)</f>
        <v>1</v>
      </c>
      <c r="BB41" s="55">
        <f>IF('Дата индикаторов'!BC42="No data","x",$BB$2-'Дата индикаторов'!BC42)</f>
        <v>0</v>
      </c>
      <c r="BC41" s="55">
        <f>IF('Дата индикаторов'!BD42="No data","x",$BC$2-'Дата индикаторов'!BD42)</f>
        <v>0</v>
      </c>
      <c r="BD41" s="55">
        <f>IF('Дата индикаторов'!BE42="No data","x",$BD$2-'Дата индикаторов'!BE42)</f>
        <v>0</v>
      </c>
      <c r="BE41" s="55">
        <f>IF('Дата индикаторов'!BF42="No data","x",$BE$2-'Дата индикаторов'!BF42)</f>
        <v>0</v>
      </c>
      <c r="BF41" s="55">
        <f>IF('Дата индикаторов'!BG42="No data","x",$BF$2-'Дата индикаторов'!BG42)</f>
        <v>0</v>
      </c>
      <c r="BG41" s="55">
        <f>IF('Дата индикаторов'!BH42="No data","x",$BG$2-'Дата индикаторов'!BH42)</f>
        <v>0</v>
      </c>
      <c r="BH41">
        <f t="shared" si="12"/>
        <v>11</v>
      </c>
      <c r="BI41" s="56">
        <f t="shared" si="1"/>
        <v>0.19642857142857142</v>
      </c>
      <c r="BJ41">
        <f t="shared" si="13"/>
        <v>11</v>
      </c>
      <c r="BK41" s="56">
        <f t="shared" si="14"/>
        <v>0.39729634752298193</v>
      </c>
      <c r="BL41" s="58">
        <f t="shared" si="15"/>
        <v>0</v>
      </c>
    </row>
    <row r="42" spans="1:64" ht="15.75">
      <c r="A42" s="328" t="s">
        <v>102</v>
      </c>
      <c r="B42" s="55">
        <f>IF('Дата индикаторов'!C43="No data","x",$B$2-'Дата индикаторов'!C43)</f>
        <v>0</v>
      </c>
      <c r="C42" s="55">
        <f>IF('Дата индикаторов'!D43="No data","x",$C$2-'Дата индикаторов'!D43)</f>
        <v>0</v>
      </c>
      <c r="D42" s="55">
        <f>IF('Дата индикаторов'!E43="No data","x",$C$2-'Дата индикаторов'!E43)</f>
        <v>0</v>
      </c>
      <c r="E42" s="55">
        <f>IF('Дата индикаторов'!F43="No data","x",$E$2-'Дата индикаторов'!F43)</f>
        <v>0</v>
      </c>
      <c r="F42" s="55">
        <f>IF('Дата индикаторов'!G43="No data","x",$F$2-'Дата индикаторов'!G43)</f>
        <v>0</v>
      </c>
      <c r="G42" s="55">
        <f>IF('Дата индикаторов'!H43="No data","x",$G$2-'Дата индикаторов'!H43)</f>
        <v>0</v>
      </c>
      <c r="H42" s="55">
        <f>IF('Дата индикаторов'!I43="No data","x",$H$2-'Дата индикаторов'!I43)</f>
        <v>0</v>
      </c>
      <c r="I42" s="55">
        <f>IF('Дата индикаторов'!J43="No data","x",$I$2-'Дата индикаторов'!J43)</f>
        <v>0</v>
      </c>
      <c r="J42" s="55">
        <f>IF('Дата индикаторов'!K43="No data","x",$J$2-'Дата индикаторов'!K43)</f>
        <v>0</v>
      </c>
      <c r="K42" s="55">
        <f>IF('Дата индикаторов'!L43="No data","x",$K$2-'Дата индикаторов'!L43)</f>
        <v>0</v>
      </c>
      <c r="L42" s="55">
        <f>IF('Дата индикаторов'!M43="No data","x",$L$2-'Дата индикаторов'!M43)</f>
        <v>0</v>
      </c>
      <c r="M42" s="55">
        <f>IF('Дата индикаторов'!N43="No data","x",$M$2-'Дата индикаторов'!N43)</f>
        <v>0</v>
      </c>
      <c r="N42" s="55">
        <f>IF('Дата индикаторов'!O43="No data","x",$N$2-'Дата индикаторов'!O43)</f>
        <v>0</v>
      </c>
      <c r="O42" s="55" t="str">
        <f>IF('Дата индикаторов'!P43="No data","x",$O$2-'Дата индикаторов'!P43)</f>
        <v>x</v>
      </c>
      <c r="P42" s="55">
        <f>IF('Дата индикаторов'!Q43="No data","x",$P$2-'Дата индикаторов'!Q43)</f>
        <v>0</v>
      </c>
      <c r="Q42" s="55">
        <f>IF('Дата индикаторов'!R43="No data","x",$Q$2-'Дата индикаторов'!R43)</f>
        <v>1</v>
      </c>
      <c r="R42" s="55">
        <f>IF('Дата индикаторов'!S43="No data","x",$R$2-'Дата индикаторов'!S43)</f>
        <v>1</v>
      </c>
      <c r="S42" s="55">
        <f>IF('Дата индикаторов'!T43="No data","x",$S$2-'Дата индикаторов'!T43)</f>
        <v>0</v>
      </c>
      <c r="T42" s="55">
        <f>IF('Дата индикаторов'!U43="No data","x",$T$2-'Дата индикаторов'!U43)</f>
        <v>0</v>
      </c>
      <c r="U42" s="55">
        <f>IF('Дата индикаторов'!V43="No data","x",$U$2-'Дата индикаторов'!V43)</f>
        <v>0</v>
      </c>
      <c r="V42" s="55">
        <f>IF('Дата индикаторов'!W43="No data","x",$V$2-'Дата индикаторов'!W43)</f>
        <v>0</v>
      </c>
      <c r="W42" s="55">
        <f>IF('Дата индикаторов'!X43="No data","x",$W$2-'Дата индикаторов'!X43)</f>
        <v>0</v>
      </c>
      <c r="X42" s="55">
        <f>IF('Дата индикаторов'!Y43="No data","x",$X$2-'Дата индикаторов'!Y43)</f>
        <v>0</v>
      </c>
      <c r="Y42" s="55">
        <f>IF('Дата индикаторов'!Z43="No data","x",$Y$2-'Дата индикаторов'!Z43)</f>
        <v>1</v>
      </c>
      <c r="Z42" s="55">
        <f>IF('Дата индикаторов'!AA43="No data","x",$Z$2-'Дата индикаторов'!AA43)</f>
        <v>0</v>
      </c>
      <c r="AA42" s="55">
        <f>IF('Дата индикаторов'!AB43="No data","x",$AA$2-'Дата индикаторов'!AB43)</f>
        <v>0</v>
      </c>
      <c r="AB42" s="55">
        <f>IF('Дата индикаторов'!AC43="No data","x",$AB$2-'Дата индикаторов'!AC43)</f>
        <v>0</v>
      </c>
      <c r="AC42" s="55">
        <f>IF('Дата индикаторов'!AD43="No data","x",$AC$2-'Дата индикаторов'!AD43)</f>
        <v>0</v>
      </c>
      <c r="AD42" s="55">
        <f>IF('Дата индикаторов'!AE43="No data","x",$AD$2-'Дата индикаторов'!AE43)</f>
        <v>0</v>
      </c>
      <c r="AE42" s="55" t="str">
        <f>IF('Дата индикаторов'!AF43="No data","x",$AE$2-'Дата индикаторов'!AF43)</f>
        <v>x</v>
      </c>
      <c r="AF42" s="55">
        <f>IF('Дата индикаторов'!AG43="No data","x",$AF$2-'Дата индикаторов'!AG43)</f>
        <v>0</v>
      </c>
      <c r="AG42" s="55">
        <f>IF('Дата индикаторов'!AH43="No data","x",$AG$2-'Дата индикаторов'!AH43)</f>
        <v>1</v>
      </c>
      <c r="AH42" s="55">
        <f>IF('Дата индикаторов'!AI43="No data","x",$AH$2-'Дата индикаторов'!AI43)</f>
        <v>1</v>
      </c>
      <c r="AI42" s="55">
        <f>IF('Дата индикаторов'!AJ43="No data","x",$AI$2-'Дата индикаторов'!AJ43)</f>
        <v>0</v>
      </c>
      <c r="AJ42" s="55">
        <f>IF('Дата индикаторов'!AK43="No data","x",$AJ$2-'Дата индикаторов'!AK43)</f>
        <v>0</v>
      </c>
      <c r="AK42" s="55">
        <f>IF('Дата индикаторов'!AL43="No data","x",$AK$2-'Дата индикаторов'!AL43)</f>
        <v>0</v>
      </c>
      <c r="AL42" s="55">
        <f>IF('Дата индикаторов'!AM43="No data","x",$AL$2-'Дата индикаторов'!AM43)</f>
        <v>0</v>
      </c>
      <c r="AM42" s="55">
        <f>IF('Дата индикаторов'!AN43="No data","x",$AM$2-'Дата индикаторов'!AN43)</f>
        <v>0</v>
      </c>
      <c r="AN42" s="55">
        <f>IF('Дата индикаторов'!AO43="No data","x",$AN$2-'Дата индикаторов'!AO43)</f>
        <v>0</v>
      </c>
      <c r="AO42" s="55">
        <f>IF('Дата индикаторов'!AP43="No data","x",$AO$2-'Дата индикаторов'!AP43)</f>
        <v>0</v>
      </c>
      <c r="AP42" s="55">
        <f>IF('Дата индикаторов'!AQ43="No data","x",$AP$2-'Дата индикаторов'!AQ43)</f>
        <v>0</v>
      </c>
      <c r="AQ42" s="55">
        <f>IF('Дата индикаторов'!AR43="No data","x",$AQ$2-'Дата индикаторов'!AR43)</f>
        <v>0</v>
      </c>
      <c r="AR42" s="55">
        <f>IF('Дата индикаторов'!AS43="No data","x",$AR$2-'Дата индикаторов'!AS43)</f>
        <v>0</v>
      </c>
      <c r="AS42" s="55">
        <f>IF('Дата индикаторов'!AT43="No data","x",$AS$2-'Дата индикаторов'!AT43)</f>
        <v>1</v>
      </c>
      <c r="AT42" s="55">
        <f>IF('Дата индикаторов'!AU43="No data","x",$AT$2-'Дата индикаторов'!AU43)</f>
        <v>0</v>
      </c>
      <c r="AU42" s="55">
        <f>IF('Дата индикаторов'!AV43="No data","x",$AU$2-'Дата индикаторов'!AV43)</f>
        <v>1</v>
      </c>
      <c r="AV42" s="55">
        <f>IF('Дата индикаторов'!AW43="No data","x",$AV$2-'Дата индикаторов'!AW43)</f>
        <v>0</v>
      </c>
      <c r="AW42" s="55">
        <f>IF('Дата индикаторов'!AX43="No data","x",$AW$2-'Дата индикаторов'!AX43)</f>
        <v>0</v>
      </c>
      <c r="AX42" s="55">
        <f>IF('Дата индикаторов'!AY43="No data","x",$AX$2-'Дата индикаторов'!AY43)</f>
        <v>1</v>
      </c>
      <c r="AY42" s="55">
        <f>IF('Дата индикаторов'!AZ43="No data","x",$AY$2-'Дата индикаторов'!AZ43)</f>
        <v>1</v>
      </c>
      <c r="AZ42" s="55">
        <f>IF('Дата индикаторов'!BA43="No data","x",$AZ$2-'Дата индикаторов'!BA43)</f>
        <v>1</v>
      </c>
      <c r="BA42" s="55">
        <f>IF('Дата индикаторов'!BB43="No data","x",$BA$2-'Дата индикаторов'!BB43)</f>
        <v>1</v>
      </c>
      <c r="BB42" s="55">
        <f>IF('Дата индикаторов'!BC43="No data","x",$BB$2-'Дата индикаторов'!BC43)</f>
        <v>0</v>
      </c>
      <c r="BC42" s="55">
        <f>IF('Дата индикаторов'!BD43="No data","x",$BC$2-'Дата индикаторов'!BD43)</f>
        <v>0</v>
      </c>
      <c r="BD42" s="55">
        <f>IF('Дата индикаторов'!BE43="No data","x",$BD$2-'Дата индикаторов'!BE43)</f>
        <v>0</v>
      </c>
      <c r="BE42" s="55">
        <f>IF('Дата индикаторов'!BF43="No data","x",$BE$2-'Дата индикаторов'!BF43)</f>
        <v>0</v>
      </c>
      <c r="BF42" s="55">
        <f>IF('Дата индикаторов'!BG43="No data","x",$BF$2-'Дата индикаторов'!BG43)</f>
        <v>0</v>
      </c>
      <c r="BG42" s="55">
        <f>IF('Дата индикаторов'!BH43="No data","x",$BG$2-'Дата индикаторов'!BH43)</f>
        <v>0</v>
      </c>
      <c r="BH42">
        <f t="shared" si="12"/>
        <v>11</v>
      </c>
      <c r="BI42" s="56">
        <f t="shared" si="1"/>
        <v>0.19642857142857142</v>
      </c>
      <c r="BJ42">
        <f t="shared" si="13"/>
        <v>11</v>
      </c>
      <c r="BK42" s="56">
        <f t="shared" si="14"/>
        <v>0.39729634752298193</v>
      </c>
      <c r="BL42" s="58">
        <f t="shared" si="15"/>
        <v>0</v>
      </c>
    </row>
    <row r="43" spans="1:64" ht="15.75">
      <c r="A43" s="328" t="s">
        <v>103</v>
      </c>
      <c r="B43" s="55">
        <f>IF('Дата индикаторов'!C44="No data","x",$B$2-'Дата индикаторов'!C44)</f>
        <v>0</v>
      </c>
      <c r="C43" s="55">
        <f>IF('Дата индикаторов'!D44="No data","x",$C$2-'Дата индикаторов'!D44)</f>
        <v>0</v>
      </c>
      <c r="D43" s="55">
        <f>IF('Дата индикаторов'!E44="No data","x",$C$2-'Дата индикаторов'!E44)</f>
        <v>0</v>
      </c>
      <c r="E43" s="55">
        <f>IF('Дата индикаторов'!F44="No data","x",$E$2-'Дата индикаторов'!F44)</f>
        <v>0</v>
      </c>
      <c r="F43" s="55">
        <f>IF('Дата индикаторов'!G44="No data","x",$F$2-'Дата индикаторов'!G44)</f>
        <v>0</v>
      </c>
      <c r="G43" s="55">
        <f>IF('Дата индикаторов'!H44="No data","x",$G$2-'Дата индикаторов'!H44)</f>
        <v>0</v>
      </c>
      <c r="H43" s="55">
        <f>IF('Дата индикаторов'!I44="No data","x",$H$2-'Дата индикаторов'!I44)</f>
        <v>0</v>
      </c>
      <c r="I43" s="55">
        <f>IF('Дата индикаторов'!J44="No data","x",$I$2-'Дата индикаторов'!J44)</f>
        <v>0</v>
      </c>
      <c r="J43" s="55">
        <f>IF('Дата индикаторов'!K44="No data","x",$J$2-'Дата индикаторов'!K44)</f>
        <v>0</v>
      </c>
      <c r="K43" s="55">
        <f>IF('Дата индикаторов'!L44="No data","x",$K$2-'Дата индикаторов'!L44)</f>
        <v>0</v>
      </c>
      <c r="L43" s="55">
        <f>IF('Дата индикаторов'!M44="No data","x",$L$2-'Дата индикаторов'!M44)</f>
        <v>0</v>
      </c>
      <c r="M43" s="55">
        <f>IF('Дата индикаторов'!N44="No data","x",$M$2-'Дата индикаторов'!N44)</f>
        <v>0</v>
      </c>
      <c r="N43" s="55">
        <f>IF('Дата индикаторов'!O44="No data","x",$N$2-'Дата индикаторов'!O44)</f>
        <v>0</v>
      </c>
      <c r="O43" s="55" t="str">
        <f>IF('Дата индикаторов'!P44="No data","x",$O$2-'Дата индикаторов'!P44)</f>
        <v>x</v>
      </c>
      <c r="P43" s="55">
        <f>IF('Дата индикаторов'!Q44="No data","x",$P$2-'Дата индикаторов'!Q44)</f>
        <v>0</v>
      </c>
      <c r="Q43" s="55">
        <f>IF('Дата индикаторов'!R44="No data","x",$Q$2-'Дата индикаторов'!R44)</f>
        <v>1</v>
      </c>
      <c r="R43" s="55">
        <f>IF('Дата индикаторов'!S44="No data","x",$R$2-'Дата индикаторов'!S44)</f>
        <v>1</v>
      </c>
      <c r="S43" s="55">
        <f>IF('Дата индикаторов'!T44="No data","x",$S$2-'Дата индикаторов'!T44)</f>
        <v>0</v>
      </c>
      <c r="T43" s="55">
        <f>IF('Дата индикаторов'!U44="No data","x",$T$2-'Дата индикаторов'!U44)</f>
        <v>0</v>
      </c>
      <c r="U43" s="55">
        <f>IF('Дата индикаторов'!V44="No data","x",$U$2-'Дата индикаторов'!V44)</f>
        <v>0</v>
      </c>
      <c r="V43" s="55">
        <f>IF('Дата индикаторов'!W44="No data","x",$V$2-'Дата индикаторов'!W44)</f>
        <v>0</v>
      </c>
      <c r="W43" s="55">
        <f>IF('Дата индикаторов'!X44="No data","x",$W$2-'Дата индикаторов'!X44)</f>
        <v>0</v>
      </c>
      <c r="X43" s="55">
        <f>IF('Дата индикаторов'!Y44="No data","x",$X$2-'Дата индикаторов'!Y44)</f>
        <v>0</v>
      </c>
      <c r="Y43" s="55">
        <f>IF('Дата индикаторов'!Z44="No data","x",$Y$2-'Дата индикаторов'!Z44)</f>
        <v>1</v>
      </c>
      <c r="Z43" s="55">
        <f>IF('Дата индикаторов'!AA44="No data","x",$Z$2-'Дата индикаторов'!AA44)</f>
        <v>0</v>
      </c>
      <c r="AA43" s="55">
        <f>IF('Дата индикаторов'!AB44="No data","x",$AA$2-'Дата индикаторов'!AB44)</f>
        <v>0</v>
      </c>
      <c r="AB43" s="55">
        <f>IF('Дата индикаторов'!AC44="No data","x",$AB$2-'Дата индикаторов'!AC44)</f>
        <v>0</v>
      </c>
      <c r="AC43" s="55">
        <f>IF('Дата индикаторов'!AD44="No data","x",$AC$2-'Дата индикаторов'!AD44)</f>
        <v>0</v>
      </c>
      <c r="AD43" s="55">
        <f>IF('Дата индикаторов'!AE44="No data","x",$AD$2-'Дата индикаторов'!AE44)</f>
        <v>0</v>
      </c>
      <c r="AE43" s="55" t="str">
        <f>IF('Дата индикаторов'!AF44="No data","x",$AE$2-'Дата индикаторов'!AF44)</f>
        <v>x</v>
      </c>
      <c r="AF43" s="55">
        <f>IF('Дата индикаторов'!AG44="No data","x",$AF$2-'Дата индикаторов'!AG44)</f>
        <v>0</v>
      </c>
      <c r="AG43" s="55">
        <f>IF('Дата индикаторов'!AH44="No data","x",$AG$2-'Дата индикаторов'!AH44)</f>
        <v>1</v>
      </c>
      <c r="AH43" s="55">
        <f>IF('Дата индикаторов'!AI44="No data","x",$AH$2-'Дата индикаторов'!AI44)</f>
        <v>1</v>
      </c>
      <c r="AI43" s="55">
        <f>IF('Дата индикаторов'!AJ44="No data","x",$AI$2-'Дата индикаторов'!AJ44)</f>
        <v>0</v>
      </c>
      <c r="AJ43" s="55">
        <f>IF('Дата индикаторов'!AK44="No data","x",$AJ$2-'Дата индикаторов'!AK44)</f>
        <v>0</v>
      </c>
      <c r="AK43" s="55">
        <f>IF('Дата индикаторов'!AL44="No data","x",$AK$2-'Дата индикаторов'!AL44)</f>
        <v>0</v>
      </c>
      <c r="AL43" s="55">
        <f>IF('Дата индикаторов'!AM44="No data","x",$AL$2-'Дата индикаторов'!AM44)</f>
        <v>0</v>
      </c>
      <c r="AM43" s="55">
        <f>IF('Дата индикаторов'!AN44="No data","x",$AM$2-'Дата индикаторов'!AN44)</f>
        <v>0</v>
      </c>
      <c r="AN43" s="55">
        <f>IF('Дата индикаторов'!AO44="No data","x",$AN$2-'Дата индикаторов'!AO44)</f>
        <v>0</v>
      </c>
      <c r="AO43" s="55">
        <f>IF('Дата индикаторов'!AP44="No data","x",$AO$2-'Дата индикаторов'!AP44)</f>
        <v>0</v>
      </c>
      <c r="AP43" s="55">
        <f>IF('Дата индикаторов'!AQ44="No data","x",$AP$2-'Дата индикаторов'!AQ44)</f>
        <v>0</v>
      </c>
      <c r="AQ43" s="55">
        <f>IF('Дата индикаторов'!AR44="No data","x",$AQ$2-'Дата индикаторов'!AR44)</f>
        <v>0</v>
      </c>
      <c r="AR43" s="55">
        <f>IF('Дата индикаторов'!AS44="No data","x",$AR$2-'Дата индикаторов'!AS44)</f>
        <v>0</v>
      </c>
      <c r="AS43" s="55">
        <f>IF('Дата индикаторов'!AT44="No data","x",$AS$2-'Дата индикаторов'!AT44)</f>
        <v>1</v>
      </c>
      <c r="AT43" s="55">
        <f>IF('Дата индикаторов'!AU44="No data","x",$AT$2-'Дата индикаторов'!AU44)</f>
        <v>0</v>
      </c>
      <c r="AU43" s="55">
        <f>IF('Дата индикаторов'!AV44="No data","x",$AU$2-'Дата индикаторов'!AV44)</f>
        <v>1</v>
      </c>
      <c r="AV43" s="55">
        <f>IF('Дата индикаторов'!AW44="No data","x",$AV$2-'Дата индикаторов'!AW44)</f>
        <v>0</v>
      </c>
      <c r="AW43" s="55">
        <f>IF('Дата индикаторов'!AX44="No data","x",$AW$2-'Дата индикаторов'!AX44)</f>
        <v>0</v>
      </c>
      <c r="AX43" s="55">
        <f>IF('Дата индикаторов'!AY44="No data","x",$AX$2-'Дата индикаторов'!AY44)</f>
        <v>1</v>
      </c>
      <c r="AY43" s="55">
        <f>IF('Дата индикаторов'!AZ44="No data","x",$AY$2-'Дата индикаторов'!AZ44)</f>
        <v>1</v>
      </c>
      <c r="AZ43" s="55">
        <f>IF('Дата индикаторов'!BA44="No data","x",$AZ$2-'Дата индикаторов'!BA44)</f>
        <v>1</v>
      </c>
      <c r="BA43" s="55">
        <f>IF('Дата индикаторов'!BB44="No data","x",$BA$2-'Дата индикаторов'!BB44)</f>
        <v>1</v>
      </c>
      <c r="BB43" s="55">
        <f>IF('Дата индикаторов'!BC44="No data","x",$BB$2-'Дата индикаторов'!BC44)</f>
        <v>0</v>
      </c>
      <c r="BC43" s="55">
        <f>IF('Дата индикаторов'!BD44="No data","x",$BC$2-'Дата индикаторов'!BD44)</f>
        <v>0</v>
      </c>
      <c r="BD43" s="55">
        <f>IF('Дата индикаторов'!BE44="No data","x",$BD$2-'Дата индикаторов'!BE44)</f>
        <v>0</v>
      </c>
      <c r="BE43" s="55">
        <f>IF('Дата индикаторов'!BF44="No data","x",$BE$2-'Дата индикаторов'!BF44)</f>
        <v>0</v>
      </c>
      <c r="BF43" s="55">
        <f>IF('Дата индикаторов'!BG44="No data","x",$BF$2-'Дата индикаторов'!BG44)</f>
        <v>0</v>
      </c>
      <c r="BG43" s="55">
        <f>IF('Дата индикаторов'!BH44="No data","x",$BG$2-'Дата индикаторов'!BH44)</f>
        <v>0</v>
      </c>
      <c r="BH43">
        <f t="shared" si="12"/>
        <v>11</v>
      </c>
      <c r="BI43" s="56">
        <f t="shared" si="1"/>
        <v>0.19642857142857142</v>
      </c>
      <c r="BJ43">
        <f t="shared" si="13"/>
        <v>11</v>
      </c>
      <c r="BK43" s="56">
        <f t="shared" si="14"/>
        <v>0.39729634752298193</v>
      </c>
      <c r="BL43" s="58">
        <f t="shared" si="15"/>
        <v>0</v>
      </c>
    </row>
    <row r="44" spans="1:64" ht="15.75">
      <c r="A44" s="328" t="s">
        <v>107</v>
      </c>
      <c r="B44" s="55">
        <f>IF('Дата индикаторов'!C45="No data","x",$B$2-'Дата индикаторов'!C45)</f>
        <v>0</v>
      </c>
      <c r="C44" s="55">
        <f>IF('Дата индикаторов'!D45="No data","x",$C$2-'Дата индикаторов'!D45)</f>
        <v>0</v>
      </c>
      <c r="D44" s="55">
        <f>IF('Дата индикаторов'!E45="No data","x",$C$2-'Дата индикаторов'!E45)</f>
        <v>0</v>
      </c>
      <c r="E44" s="55">
        <f>IF('Дата индикаторов'!F45="No data","x",$E$2-'Дата индикаторов'!F45)</f>
        <v>0</v>
      </c>
      <c r="F44" s="55">
        <f>IF('Дата индикаторов'!G45="No data","x",$F$2-'Дата индикаторов'!G45)</f>
        <v>0</v>
      </c>
      <c r="G44" s="55">
        <f>IF('Дата индикаторов'!H45="No data","x",$G$2-'Дата индикаторов'!H45)</f>
        <v>0</v>
      </c>
      <c r="H44" s="55">
        <f>IF('Дата индикаторов'!I45="No data","x",$H$2-'Дата индикаторов'!I45)</f>
        <v>0</v>
      </c>
      <c r="I44" s="55">
        <f>IF('Дата индикаторов'!J45="No data","x",$I$2-'Дата индикаторов'!J45)</f>
        <v>0</v>
      </c>
      <c r="J44" s="55">
        <f>IF('Дата индикаторов'!K45="No data","x",$J$2-'Дата индикаторов'!K45)</f>
        <v>0</v>
      </c>
      <c r="K44" s="55">
        <f>IF('Дата индикаторов'!L45="No data","x",$K$2-'Дата индикаторов'!L45)</f>
        <v>0</v>
      </c>
      <c r="L44" s="55">
        <f>IF('Дата индикаторов'!M45="No data","x",$L$2-'Дата индикаторов'!M45)</f>
        <v>0</v>
      </c>
      <c r="M44" s="55">
        <f>IF('Дата индикаторов'!N45="No data","x",$M$2-'Дата индикаторов'!N45)</f>
        <v>0</v>
      </c>
      <c r="N44" s="55">
        <f>IF('Дата индикаторов'!O45="No data","x",$N$2-'Дата индикаторов'!O45)</f>
        <v>0</v>
      </c>
      <c r="O44" s="55" t="str">
        <f>IF('Дата индикаторов'!P45="No data","x",$O$2-'Дата индикаторов'!P45)</f>
        <v>x</v>
      </c>
      <c r="P44" s="55">
        <f>IF('Дата индикаторов'!Q45="No data","x",$P$2-'Дата индикаторов'!Q45)</f>
        <v>0</v>
      </c>
      <c r="Q44" s="55">
        <f>IF('Дата индикаторов'!R45="No data","x",$Q$2-'Дата индикаторов'!R45)</f>
        <v>1</v>
      </c>
      <c r="R44" s="55">
        <f>IF('Дата индикаторов'!S45="No data","x",$R$2-'Дата индикаторов'!S45)</f>
        <v>1</v>
      </c>
      <c r="S44" s="55">
        <f>IF('Дата индикаторов'!T45="No data","x",$S$2-'Дата индикаторов'!T45)</f>
        <v>0</v>
      </c>
      <c r="T44" s="55">
        <f>IF('Дата индикаторов'!U45="No data","x",$T$2-'Дата индикаторов'!U45)</f>
        <v>0</v>
      </c>
      <c r="U44" s="55">
        <f>IF('Дата индикаторов'!V45="No data","x",$U$2-'Дата индикаторов'!V45)</f>
        <v>0</v>
      </c>
      <c r="V44" s="55">
        <f>IF('Дата индикаторов'!W45="No data","x",$V$2-'Дата индикаторов'!W45)</f>
        <v>0</v>
      </c>
      <c r="W44" s="55">
        <f>IF('Дата индикаторов'!X45="No data","x",$W$2-'Дата индикаторов'!X45)</f>
        <v>0</v>
      </c>
      <c r="X44" s="55">
        <f>IF('Дата индикаторов'!Y45="No data","x",$X$2-'Дата индикаторов'!Y45)</f>
        <v>0</v>
      </c>
      <c r="Y44" s="55">
        <f>IF('Дата индикаторов'!Z45="No data","x",$Y$2-'Дата индикаторов'!Z45)</f>
        <v>1</v>
      </c>
      <c r="Z44" s="55">
        <f>IF('Дата индикаторов'!AA45="No data","x",$Z$2-'Дата индикаторов'!AA45)</f>
        <v>0</v>
      </c>
      <c r="AA44" s="55">
        <f>IF('Дата индикаторов'!AB45="No data","x",$AA$2-'Дата индикаторов'!AB45)</f>
        <v>0</v>
      </c>
      <c r="AB44" s="55">
        <f>IF('Дата индикаторов'!AC45="No data","x",$AB$2-'Дата индикаторов'!AC45)</f>
        <v>0</v>
      </c>
      <c r="AC44" s="55">
        <f>IF('Дата индикаторов'!AD45="No data","x",$AC$2-'Дата индикаторов'!AD45)</f>
        <v>0</v>
      </c>
      <c r="AD44" s="55">
        <f>IF('Дата индикаторов'!AE45="No data","x",$AD$2-'Дата индикаторов'!AE45)</f>
        <v>0</v>
      </c>
      <c r="AE44" s="55" t="str">
        <f>IF('Дата индикаторов'!AF45="No data","x",$AE$2-'Дата индикаторов'!AF45)</f>
        <v>x</v>
      </c>
      <c r="AF44" s="55">
        <f>IF('Дата индикаторов'!AG45="No data","x",$AF$2-'Дата индикаторов'!AG45)</f>
        <v>0</v>
      </c>
      <c r="AG44" s="55">
        <f>IF('Дата индикаторов'!AH45="No data","x",$AG$2-'Дата индикаторов'!AH45)</f>
        <v>1</v>
      </c>
      <c r="AH44" s="55">
        <f>IF('Дата индикаторов'!AI45="No data","x",$AH$2-'Дата индикаторов'!AI45)</f>
        <v>1</v>
      </c>
      <c r="AI44" s="55">
        <f>IF('Дата индикаторов'!AJ45="No data","x",$AI$2-'Дата индикаторов'!AJ45)</f>
        <v>0</v>
      </c>
      <c r="AJ44" s="55">
        <f>IF('Дата индикаторов'!AK45="No data","x",$AJ$2-'Дата индикаторов'!AK45)</f>
        <v>0</v>
      </c>
      <c r="AK44" s="55">
        <f>IF('Дата индикаторов'!AL45="No data","x",$AK$2-'Дата индикаторов'!AL45)</f>
        <v>0</v>
      </c>
      <c r="AL44" s="55">
        <f>IF('Дата индикаторов'!AM45="No data","x",$AL$2-'Дата индикаторов'!AM45)</f>
        <v>0</v>
      </c>
      <c r="AM44" s="55">
        <f>IF('Дата индикаторов'!AN45="No data","x",$AM$2-'Дата индикаторов'!AN45)</f>
        <v>0</v>
      </c>
      <c r="AN44" s="55">
        <f>IF('Дата индикаторов'!AO45="No data","x",$AN$2-'Дата индикаторов'!AO45)</f>
        <v>0</v>
      </c>
      <c r="AO44" s="55">
        <f>IF('Дата индикаторов'!AP45="No data","x",$AO$2-'Дата индикаторов'!AP45)</f>
        <v>0</v>
      </c>
      <c r="AP44" s="55">
        <f>IF('Дата индикаторов'!AQ45="No data","x",$AP$2-'Дата индикаторов'!AQ45)</f>
        <v>0</v>
      </c>
      <c r="AQ44" s="55">
        <f>IF('Дата индикаторов'!AR45="No data","x",$AQ$2-'Дата индикаторов'!AR45)</f>
        <v>0</v>
      </c>
      <c r="AR44" s="55">
        <f>IF('Дата индикаторов'!AS45="No data","x",$AR$2-'Дата индикаторов'!AS45)</f>
        <v>0</v>
      </c>
      <c r="AS44" s="55">
        <f>IF('Дата индикаторов'!AT45="No data","x",$AS$2-'Дата индикаторов'!AT45)</f>
        <v>1</v>
      </c>
      <c r="AT44" s="55">
        <f>IF('Дата индикаторов'!AU45="No data","x",$AT$2-'Дата индикаторов'!AU45)</f>
        <v>0</v>
      </c>
      <c r="AU44" s="55">
        <f>IF('Дата индикаторов'!AV45="No data","x",$AU$2-'Дата индикаторов'!AV45)</f>
        <v>1</v>
      </c>
      <c r="AV44" s="55">
        <f>IF('Дата индикаторов'!AW45="No data","x",$AV$2-'Дата индикаторов'!AW45)</f>
        <v>0</v>
      </c>
      <c r="AW44" s="55">
        <f>IF('Дата индикаторов'!AX45="No data","x",$AW$2-'Дата индикаторов'!AX45)</f>
        <v>0</v>
      </c>
      <c r="AX44" s="55">
        <f>IF('Дата индикаторов'!AY45="No data","x",$AX$2-'Дата индикаторов'!AY45)</f>
        <v>1</v>
      </c>
      <c r="AY44" s="55">
        <f>IF('Дата индикаторов'!AZ45="No data","x",$AY$2-'Дата индикаторов'!AZ45)</f>
        <v>1</v>
      </c>
      <c r="AZ44" s="55">
        <f>IF('Дата индикаторов'!BA45="No data","x",$AZ$2-'Дата индикаторов'!BA45)</f>
        <v>1</v>
      </c>
      <c r="BA44" s="55">
        <f>IF('Дата индикаторов'!BB45="No data","x",$BA$2-'Дата индикаторов'!BB45)</f>
        <v>1</v>
      </c>
      <c r="BB44" s="55">
        <f>IF('Дата индикаторов'!BC45="No data","x",$BB$2-'Дата индикаторов'!BC45)</f>
        <v>0</v>
      </c>
      <c r="BC44" s="55">
        <f>IF('Дата индикаторов'!BD45="No data","x",$BC$2-'Дата индикаторов'!BD45)</f>
        <v>0</v>
      </c>
      <c r="BD44" s="55">
        <f>IF('Дата индикаторов'!BE45="No data","x",$BD$2-'Дата индикаторов'!BE45)</f>
        <v>0</v>
      </c>
      <c r="BE44" s="55">
        <f>IF('Дата индикаторов'!BF45="No data","x",$BE$2-'Дата индикаторов'!BF45)</f>
        <v>0</v>
      </c>
      <c r="BF44" s="55">
        <f>IF('Дата индикаторов'!BG45="No data","x",$BF$2-'Дата индикаторов'!BG45)</f>
        <v>0</v>
      </c>
      <c r="BG44" s="55">
        <f>IF('Дата индикаторов'!BH45="No data","x",$BG$2-'Дата индикаторов'!BH45)</f>
        <v>0</v>
      </c>
      <c r="BH44">
        <f t="shared" si="12"/>
        <v>11</v>
      </c>
      <c r="BI44" s="56">
        <f t="shared" si="1"/>
        <v>0.19642857142857142</v>
      </c>
      <c r="BJ44">
        <f t="shared" si="13"/>
        <v>11</v>
      </c>
      <c r="BK44" s="56">
        <f t="shared" si="14"/>
        <v>0.39729634752298193</v>
      </c>
      <c r="BL44" s="58">
        <f t="shared" si="15"/>
        <v>0</v>
      </c>
    </row>
    <row r="45" spans="1:64" ht="15.75">
      <c r="A45" s="328" t="s">
        <v>113</v>
      </c>
      <c r="B45" s="55">
        <f>IF('Дата индикаторов'!C46="No data","x",$B$2-'Дата индикаторов'!C46)</f>
        <v>0</v>
      </c>
      <c r="C45" s="55">
        <f>IF('Дата индикаторов'!D46="No data","x",$C$2-'Дата индикаторов'!D46)</f>
        <v>0</v>
      </c>
      <c r="D45" s="55">
        <f>IF('Дата индикаторов'!E46="No data","x",$C$2-'Дата индикаторов'!E46)</f>
        <v>0</v>
      </c>
      <c r="E45" s="55">
        <f>IF('Дата индикаторов'!F46="No data","x",$E$2-'Дата индикаторов'!F46)</f>
        <v>0</v>
      </c>
      <c r="F45" s="55">
        <f>IF('Дата индикаторов'!G46="No data","x",$F$2-'Дата индикаторов'!G46)</f>
        <v>0</v>
      </c>
      <c r="G45" s="55">
        <f>IF('Дата индикаторов'!H46="No data","x",$G$2-'Дата индикаторов'!H46)</f>
        <v>0</v>
      </c>
      <c r="H45" s="55">
        <f>IF('Дата индикаторов'!I46="No data","x",$H$2-'Дата индикаторов'!I46)</f>
        <v>0</v>
      </c>
      <c r="I45" s="55">
        <f>IF('Дата индикаторов'!J46="No data","x",$I$2-'Дата индикаторов'!J46)</f>
        <v>0</v>
      </c>
      <c r="J45" s="55">
        <f>IF('Дата индикаторов'!K46="No data","x",$J$2-'Дата индикаторов'!K46)</f>
        <v>0</v>
      </c>
      <c r="K45" s="55">
        <f>IF('Дата индикаторов'!L46="No data","x",$K$2-'Дата индикаторов'!L46)</f>
        <v>0</v>
      </c>
      <c r="L45" s="55">
        <f>IF('Дата индикаторов'!M46="No data","x",$L$2-'Дата индикаторов'!M46)</f>
        <v>0</v>
      </c>
      <c r="M45" s="55">
        <f>IF('Дата индикаторов'!N46="No data","x",$M$2-'Дата индикаторов'!N46)</f>
        <v>0</v>
      </c>
      <c r="N45" s="55">
        <f>IF('Дата индикаторов'!O46="No data","x",$N$2-'Дата индикаторов'!O46)</f>
        <v>0</v>
      </c>
      <c r="O45" s="55" t="str">
        <f>IF('Дата индикаторов'!P46="No data","x",$O$2-'Дата индикаторов'!P46)</f>
        <v>x</v>
      </c>
      <c r="P45" s="55">
        <f>IF('Дата индикаторов'!Q46="No data","x",$P$2-'Дата индикаторов'!Q46)</f>
        <v>0</v>
      </c>
      <c r="Q45" s="55">
        <f>IF('Дата индикаторов'!R46="No data","x",$Q$2-'Дата индикаторов'!R46)</f>
        <v>1</v>
      </c>
      <c r="R45" s="55">
        <f>IF('Дата индикаторов'!S46="No data","x",$R$2-'Дата индикаторов'!S46)</f>
        <v>1</v>
      </c>
      <c r="S45" s="55">
        <f>IF('Дата индикаторов'!T46="No data","x",$S$2-'Дата индикаторов'!T46)</f>
        <v>0</v>
      </c>
      <c r="T45" s="55">
        <f>IF('Дата индикаторов'!U46="No data","x",$T$2-'Дата индикаторов'!U46)</f>
        <v>0</v>
      </c>
      <c r="U45" s="55">
        <f>IF('Дата индикаторов'!V46="No data","x",$U$2-'Дата индикаторов'!V46)</f>
        <v>0</v>
      </c>
      <c r="V45" s="55">
        <f>IF('Дата индикаторов'!W46="No data","x",$V$2-'Дата индикаторов'!W46)</f>
        <v>0</v>
      </c>
      <c r="W45" s="55">
        <f>IF('Дата индикаторов'!X46="No data","x",$W$2-'Дата индикаторов'!X46)</f>
        <v>0</v>
      </c>
      <c r="X45" s="55">
        <f>IF('Дата индикаторов'!Y46="No data","x",$X$2-'Дата индикаторов'!Y46)</f>
        <v>0</v>
      </c>
      <c r="Y45" s="55">
        <f>IF('Дата индикаторов'!Z46="No data","x",$Y$2-'Дата индикаторов'!Z46)</f>
        <v>1</v>
      </c>
      <c r="Z45" s="55">
        <f>IF('Дата индикаторов'!AA46="No data","x",$Z$2-'Дата индикаторов'!AA46)</f>
        <v>0</v>
      </c>
      <c r="AA45" s="55">
        <f>IF('Дата индикаторов'!AB46="No data","x",$AA$2-'Дата индикаторов'!AB46)</f>
        <v>0</v>
      </c>
      <c r="AB45" s="55">
        <f>IF('Дата индикаторов'!AC46="No data","x",$AB$2-'Дата индикаторов'!AC46)</f>
        <v>0</v>
      </c>
      <c r="AC45" s="55">
        <f>IF('Дата индикаторов'!AD46="No data","x",$AC$2-'Дата индикаторов'!AD46)</f>
        <v>0</v>
      </c>
      <c r="AD45" s="55">
        <f>IF('Дата индикаторов'!AE46="No data","x",$AD$2-'Дата индикаторов'!AE46)</f>
        <v>0</v>
      </c>
      <c r="AE45" s="55" t="str">
        <f>IF('Дата индикаторов'!AF46="No data","x",$AE$2-'Дата индикаторов'!AF46)</f>
        <v>x</v>
      </c>
      <c r="AF45" s="55">
        <f>IF('Дата индикаторов'!AG46="No data","x",$AF$2-'Дата индикаторов'!AG46)</f>
        <v>0</v>
      </c>
      <c r="AG45" s="55">
        <f>IF('Дата индикаторов'!AH46="No data","x",$AG$2-'Дата индикаторов'!AH46)</f>
        <v>1</v>
      </c>
      <c r="AH45" s="55">
        <f>IF('Дата индикаторов'!AI46="No data","x",$AH$2-'Дата индикаторов'!AI46)</f>
        <v>1</v>
      </c>
      <c r="AI45" s="55">
        <f>IF('Дата индикаторов'!AJ46="No data","x",$AI$2-'Дата индикаторов'!AJ46)</f>
        <v>0</v>
      </c>
      <c r="AJ45" s="55">
        <f>IF('Дата индикаторов'!AK46="No data","x",$AJ$2-'Дата индикаторов'!AK46)</f>
        <v>0</v>
      </c>
      <c r="AK45" s="55">
        <f>IF('Дата индикаторов'!AL46="No data","x",$AK$2-'Дата индикаторов'!AL46)</f>
        <v>0</v>
      </c>
      <c r="AL45" s="55">
        <f>IF('Дата индикаторов'!AM46="No data","x",$AL$2-'Дата индикаторов'!AM46)</f>
        <v>0</v>
      </c>
      <c r="AM45" s="55">
        <f>IF('Дата индикаторов'!AN46="No data","x",$AM$2-'Дата индикаторов'!AN46)</f>
        <v>0</v>
      </c>
      <c r="AN45" s="55">
        <f>IF('Дата индикаторов'!AO46="No data","x",$AN$2-'Дата индикаторов'!AO46)</f>
        <v>0</v>
      </c>
      <c r="AO45" s="55">
        <f>IF('Дата индикаторов'!AP46="No data","x",$AO$2-'Дата индикаторов'!AP46)</f>
        <v>0</v>
      </c>
      <c r="AP45" s="55">
        <f>IF('Дата индикаторов'!AQ46="No data","x",$AP$2-'Дата индикаторов'!AQ46)</f>
        <v>0</v>
      </c>
      <c r="AQ45" s="55">
        <f>IF('Дата индикаторов'!AR46="No data","x",$AQ$2-'Дата индикаторов'!AR46)</f>
        <v>0</v>
      </c>
      <c r="AR45" s="55">
        <f>IF('Дата индикаторов'!AS46="No data","x",$AR$2-'Дата индикаторов'!AS46)</f>
        <v>0</v>
      </c>
      <c r="AS45" s="55">
        <f>IF('Дата индикаторов'!AT46="No data","x",$AS$2-'Дата индикаторов'!AT46)</f>
        <v>1</v>
      </c>
      <c r="AT45" s="55">
        <f>IF('Дата индикаторов'!AU46="No data","x",$AT$2-'Дата индикаторов'!AU46)</f>
        <v>0</v>
      </c>
      <c r="AU45" s="55">
        <f>IF('Дата индикаторов'!AV46="No data","x",$AU$2-'Дата индикаторов'!AV46)</f>
        <v>1</v>
      </c>
      <c r="AV45" s="55">
        <f>IF('Дата индикаторов'!AW46="No data","x",$AV$2-'Дата индикаторов'!AW46)</f>
        <v>0</v>
      </c>
      <c r="AW45" s="55">
        <f>IF('Дата индикаторов'!AX46="No data","x",$AW$2-'Дата индикаторов'!AX46)</f>
        <v>0</v>
      </c>
      <c r="AX45" s="55">
        <f>IF('Дата индикаторов'!AY46="No data","x",$AX$2-'Дата индикаторов'!AY46)</f>
        <v>1</v>
      </c>
      <c r="AY45" s="55">
        <f>IF('Дата индикаторов'!AZ46="No data","x",$AY$2-'Дата индикаторов'!AZ46)</f>
        <v>1</v>
      </c>
      <c r="AZ45" s="55">
        <f>IF('Дата индикаторов'!BA46="No data","x",$AZ$2-'Дата индикаторов'!BA46)</f>
        <v>1</v>
      </c>
      <c r="BA45" s="55">
        <f>IF('Дата индикаторов'!BB46="No data","x",$BA$2-'Дата индикаторов'!BB46)</f>
        <v>1</v>
      </c>
      <c r="BB45" s="55">
        <f>IF('Дата индикаторов'!BC46="No data","x",$BB$2-'Дата индикаторов'!BC46)</f>
        <v>0</v>
      </c>
      <c r="BC45" s="55">
        <f>IF('Дата индикаторов'!BD46="No data","x",$BC$2-'Дата индикаторов'!BD46)</f>
        <v>0</v>
      </c>
      <c r="BD45" s="55">
        <f>IF('Дата индикаторов'!BE46="No data","x",$BD$2-'Дата индикаторов'!BE46)</f>
        <v>0</v>
      </c>
      <c r="BE45" s="55">
        <f>IF('Дата индикаторов'!BF46="No data","x",$BE$2-'Дата индикаторов'!BF46)</f>
        <v>0</v>
      </c>
      <c r="BF45" s="55">
        <f>IF('Дата индикаторов'!BG46="No data","x",$BF$2-'Дата индикаторов'!BG46)</f>
        <v>0</v>
      </c>
      <c r="BG45" s="55">
        <f>IF('Дата индикаторов'!BH46="No data","x",$BG$2-'Дата индикаторов'!BH46)</f>
        <v>0</v>
      </c>
      <c r="BH45">
        <f t="shared" si="12"/>
        <v>11</v>
      </c>
      <c r="BI45" s="56">
        <f t="shared" si="1"/>
        <v>0.19642857142857142</v>
      </c>
      <c r="BJ45">
        <f t="shared" si="13"/>
        <v>11</v>
      </c>
      <c r="BK45" s="56">
        <f t="shared" si="14"/>
        <v>0.39729634752298193</v>
      </c>
      <c r="BL45" s="58">
        <f t="shared" si="15"/>
        <v>0</v>
      </c>
    </row>
    <row r="46" spans="1:64" ht="15.75">
      <c r="A46" s="328" t="s">
        <v>105</v>
      </c>
      <c r="B46" s="55">
        <f>IF('Дата индикаторов'!C47="No data","x",$B$2-'Дата индикаторов'!C47)</f>
        <v>0</v>
      </c>
      <c r="C46" s="55">
        <f>IF('Дата индикаторов'!D47="No data","x",$C$2-'Дата индикаторов'!D47)</f>
        <v>0</v>
      </c>
      <c r="D46" s="55">
        <f>IF('Дата индикаторов'!E47="No data","x",$C$2-'Дата индикаторов'!E47)</f>
        <v>0</v>
      </c>
      <c r="E46" s="55">
        <f>IF('Дата индикаторов'!F47="No data","x",$E$2-'Дата индикаторов'!F47)</f>
        <v>0</v>
      </c>
      <c r="F46" s="55">
        <f>IF('Дата индикаторов'!G47="No data","x",$F$2-'Дата индикаторов'!G47)</f>
        <v>0</v>
      </c>
      <c r="G46" s="55">
        <f>IF('Дата индикаторов'!H47="No data","x",$G$2-'Дата индикаторов'!H47)</f>
        <v>0</v>
      </c>
      <c r="H46" s="55">
        <f>IF('Дата индикаторов'!I47="No data","x",$H$2-'Дата индикаторов'!I47)</f>
        <v>0</v>
      </c>
      <c r="I46" s="55">
        <f>IF('Дата индикаторов'!J47="No data","x",$I$2-'Дата индикаторов'!J47)</f>
        <v>0</v>
      </c>
      <c r="J46" s="55">
        <f>IF('Дата индикаторов'!K47="No data","x",$J$2-'Дата индикаторов'!K47)</f>
        <v>0</v>
      </c>
      <c r="K46" s="55">
        <f>IF('Дата индикаторов'!L47="No data","x",$K$2-'Дата индикаторов'!L47)</f>
        <v>0</v>
      </c>
      <c r="L46" s="55">
        <f>IF('Дата индикаторов'!M47="No data","x",$L$2-'Дата индикаторов'!M47)</f>
        <v>0</v>
      </c>
      <c r="M46" s="55">
        <f>IF('Дата индикаторов'!N47="No data","x",$M$2-'Дата индикаторов'!N47)</f>
        <v>0</v>
      </c>
      <c r="N46" s="55">
        <f>IF('Дата индикаторов'!O47="No data","x",$N$2-'Дата индикаторов'!O47)</f>
        <v>0</v>
      </c>
      <c r="O46" s="55" t="str">
        <f>IF('Дата индикаторов'!P47="No data","x",$O$2-'Дата индикаторов'!P47)</f>
        <v>x</v>
      </c>
      <c r="P46" s="55">
        <f>IF('Дата индикаторов'!Q47="No data","x",$P$2-'Дата индикаторов'!Q47)</f>
        <v>0</v>
      </c>
      <c r="Q46" s="55">
        <f>IF('Дата индикаторов'!R47="No data","x",$Q$2-'Дата индикаторов'!R47)</f>
        <v>1</v>
      </c>
      <c r="R46" s="55">
        <f>IF('Дата индикаторов'!S47="No data","x",$R$2-'Дата индикаторов'!S47)</f>
        <v>1</v>
      </c>
      <c r="S46" s="55">
        <f>IF('Дата индикаторов'!T47="No data","x",$S$2-'Дата индикаторов'!T47)</f>
        <v>0</v>
      </c>
      <c r="T46" s="55">
        <f>IF('Дата индикаторов'!U47="No data","x",$T$2-'Дата индикаторов'!U47)</f>
        <v>0</v>
      </c>
      <c r="U46" s="55">
        <f>IF('Дата индикаторов'!V47="No data","x",$U$2-'Дата индикаторов'!V47)</f>
        <v>0</v>
      </c>
      <c r="V46" s="55">
        <f>IF('Дата индикаторов'!W47="No data","x",$V$2-'Дата индикаторов'!W47)</f>
        <v>0</v>
      </c>
      <c r="W46" s="55">
        <f>IF('Дата индикаторов'!X47="No data","x",$W$2-'Дата индикаторов'!X47)</f>
        <v>0</v>
      </c>
      <c r="X46" s="55">
        <f>IF('Дата индикаторов'!Y47="No data","x",$X$2-'Дата индикаторов'!Y47)</f>
        <v>0</v>
      </c>
      <c r="Y46" s="55">
        <f>IF('Дата индикаторов'!Z47="No data","x",$Y$2-'Дата индикаторов'!Z47)</f>
        <v>1</v>
      </c>
      <c r="Z46" s="55">
        <f>IF('Дата индикаторов'!AA47="No data","x",$Z$2-'Дата индикаторов'!AA47)</f>
        <v>0</v>
      </c>
      <c r="AA46" s="55">
        <f>IF('Дата индикаторов'!AB47="No data","x",$AA$2-'Дата индикаторов'!AB47)</f>
        <v>0</v>
      </c>
      <c r="AB46" s="55">
        <f>IF('Дата индикаторов'!AC47="No data","x",$AB$2-'Дата индикаторов'!AC47)</f>
        <v>0</v>
      </c>
      <c r="AC46" s="55">
        <f>IF('Дата индикаторов'!AD47="No data","x",$AC$2-'Дата индикаторов'!AD47)</f>
        <v>0</v>
      </c>
      <c r="AD46" s="55">
        <f>IF('Дата индикаторов'!AE47="No data","x",$AD$2-'Дата индикаторов'!AE47)</f>
        <v>0</v>
      </c>
      <c r="AE46" s="55" t="str">
        <f>IF('Дата индикаторов'!AF47="No data","x",$AE$2-'Дата индикаторов'!AF47)</f>
        <v>x</v>
      </c>
      <c r="AF46" s="55">
        <f>IF('Дата индикаторов'!AG47="No data","x",$AF$2-'Дата индикаторов'!AG47)</f>
        <v>0</v>
      </c>
      <c r="AG46" s="55">
        <f>IF('Дата индикаторов'!AH47="No data","x",$AG$2-'Дата индикаторов'!AH47)</f>
        <v>1</v>
      </c>
      <c r="AH46" s="55">
        <f>IF('Дата индикаторов'!AI47="No data","x",$AH$2-'Дата индикаторов'!AI47)</f>
        <v>1</v>
      </c>
      <c r="AI46" s="55">
        <f>IF('Дата индикаторов'!AJ47="No data","x",$AI$2-'Дата индикаторов'!AJ47)</f>
        <v>0</v>
      </c>
      <c r="AJ46" s="55">
        <f>IF('Дата индикаторов'!AK47="No data","x",$AJ$2-'Дата индикаторов'!AK47)</f>
        <v>0</v>
      </c>
      <c r="AK46" s="55">
        <f>IF('Дата индикаторов'!AL47="No data","x",$AK$2-'Дата индикаторов'!AL47)</f>
        <v>0</v>
      </c>
      <c r="AL46" s="55">
        <f>IF('Дата индикаторов'!AM47="No data","x",$AL$2-'Дата индикаторов'!AM47)</f>
        <v>0</v>
      </c>
      <c r="AM46" s="55">
        <f>IF('Дата индикаторов'!AN47="No data","x",$AM$2-'Дата индикаторов'!AN47)</f>
        <v>0</v>
      </c>
      <c r="AN46" s="55">
        <f>IF('Дата индикаторов'!AO47="No data","x",$AN$2-'Дата индикаторов'!AO47)</f>
        <v>0</v>
      </c>
      <c r="AO46" s="55">
        <f>IF('Дата индикаторов'!AP47="No data","x",$AO$2-'Дата индикаторов'!AP47)</f>
        <v>0</v>
      </c>
      <c r="AP46" s="55">
        <f>IF('Дата индикаторов'!AQ47="No data","x",$AP$2-'Дата индикаторов'!AQ47)</f>
        <v>0</v>
      </c>
      <c r="AQ46" s="55">
        <f>IF('Дата индикаторов'!AR47="No data","x",$AQ$2-'Дата индикаторов'!AR47)</f>
        <v>0</v>
      </c>
      <c r="AR46" s="55">
        <f>IF('Дата индикаторов'!AS47="No data","x",$AR$2-'Дата индикаторов'!AS47)</f>
        <v>0</v>
      </c>
      <c r="AS46" s="55">
        <f>IF('Дата индикаторов'!AT47="No data","x",$AS$2-'Дата индикаторов'!AT47)</f>
        <v>1</v>
      </c>
      <c r="AT46" s="55">
        <f>IF('Дата индикаторов'!AU47="No data","x",$AT$2-'Дата индикаторов'!AU47)</f>
        <v>0</v>
      </c>
      <c r="AU46" s="55">
        <f>IF('Дата индикаторов'!AV47="No data","x",$AU$2-'Дата индикаторов'!AV47)</f>
        <v>1</v>
      </c>
      <c r="AV46" s="55">
        <f>IF('Дата индикаторов'!AW47="No data","x",$AV$2-'Дата индикаторов'!AW47)</f>
        <v>0</v>
      </c>
      <c r="AW46" s="55">
        <f>IF('Дата индикаторов'!AX47="No data","x",$AW$2-'Дата индикаторов'!AX47)</f>
        <v>0</v>
      </c>
      <c r="AX46" s="55">
        <f>IF('Дата индикаторов'!AY47="No data","x",$AX$2-'Дата индикаторов'!AY47)</f>
        <v>1</v>
      </c>
      <c r="AY46" s="55">
        <f>IF('Дата индикаторов'!AZ47="No data","x",$AY$2-'Дата индикаторов'!AZ47)</f>
        <v>1</v>
      </c>
      <c r="AZ46" s="55">
        <f>IF('Дата индикаторов'!BA47="No data","x",$AZ$2-'Дата индикаторов'!BA47)</f>
        <v>1</v>
      </c>
      <c r="BA46" s="55">
        <f>IF('Дата индикаторов'!BB47="No data","x",$BA$2-'Дата индикаторов'!BB47)</f>
        <v>1</v>
      </c>
      <c r="BB46" s="55">
        <f>IF('Дата индикаторов'!BC47="No data","x",$BB$2-'Дата индикаторов'!BC47)</f>
        <v>0</v>
      </c>
      <c r="BC46" s="55">
        <f>IF('Дата индикаторов'!BD47="No data","x",$BC$2-'Дата индикаторов'!BD47)</f>
        <v>0</v>
      </c>
      <c r="BD46" s="55">
        <f>IF('Дата индикаторов'!BE47="No data","x",$BD$2-'Дата индикаторов'!BE47)</f>
        <v>0</v>
      </c>
      <c r="BE46" s="55">
        <f>IF('Дата индикаторов'!BF47="No data","x",$BE$2-'Дата индикаторов'!BF47)</f>
        <v>0</v>
      </c>
      <c r="BF46" s="55">
        <f>IF('Дата индикаторов'!BG47="No data","x",$BF$2-'Дата индикаторов'!BG47)</f>
        <v>0</v>
      </c>
      <c r="BG46" s="55">
        <f>IF('Дата индикаторов'!BH47="No data","x",$BG$2-'Дата индикаторов'!BH47)</f>
        <v>0</v>
      </c>
      <c r="BH46">
        <f t="shared" si="12"/>
        <v>11</v>
      </c>
      <c r="BI46" s="56">
        <f t="shared" si="1"/>
        <v>0.19642857142857142</v>
      </c>
      <c r="BJ46">
        <f t="shared" si="13"/>
        <v>11</v>
      </c>
      <c r="BK46" s="56">
        <f t="shared" si="14"/>
        <v>0.39729634752298193</v>
      </c>
      <c r="BL46" s="58">
        <f t="shared" si="15"/>
        <v>0</v>
      </c>
    </row>
    <row r="47" spans="1:64" ht="15.75">
      <c r="A47" s="328" t="s">
        <v>106</v>
      </c>
      <c r="B47" s="55">
        <f>IF('Дата индикаторов'!C48="No data","x",$B$2-'Дата индикаторов'!C48)</f>
        <v>0</v>
      </c>
      <c r="C47" s="55">
        <f>IF('Дата индикаторов'!D48="No data","x",$C$2-'Дата индикаторов'!D48)</f>
        <v>0</v>
      </c>
      <c r="D47" s="55">
        <f>IF('Дата индикаторов'!E48="No data","x",$C$2-'Дата индикаторов'!E48)</f>
        <v>0</v>
      </c>
      <c r="E47" s="55">
        <f>IF('Дата индикаторов'!F48="No data","x",$E$2-'Дата индикаторов'!F48)</f>
        <v>0</v>
      </c>
      <c r="F47" s="55">
        <f>IF('Дата индикаторов'!G48="No data","x",$F$2-'Дата индикаторов'!G48)</f>
        <v>0</v>
      </c>
      <c r="G47" s="55">
        <f>IF('Дата индикаторов'!H48="No data","x",$G$2-'Дата индикаторов'!H48)</f>
        <v>0</v>
      </c>
      <c r="H47" s="55">
        <f>IF('Дата индикаторов'!I48="No data","x",$H$2-'Дата индикаторов'!I48)</f>
        <v>0</v>
      </c>
      <c r="I47" s="55">
        <f>IF('Дата индикаторов'!J48="No data","x",$I$2-'Дата индикаторов'!J48)</f>
        <v>0</v>
      </c>
      <c r="J47" s="55">
        <f>IF('Дата индикаторов'!K48="No data","x",$J$2-'Дата индикаторов'!K48)</f>
        <v>0</v>
      </c>
      <c r="K47" s="55">
        <f>IF('Дата индикаторов'!L48="No data","x",$K$2-'Дата индикаторов'!L48)</f>
        <v>0</v>
      </c>
      <c r="L47" s="55">
        <f>IF('Дата индикаторов'!M48="No data","x",$L$2-'Дата индикаторов'!M48)</f>
        <v>0</v>
      </c>
      <c r="M47" s="55">
        <f>IF('Дата индикаторов'!N48="No data","x",$M$2-'Дата индикаторов'!N48)</f>
        <v>0</v>
      </c>
      <c r="N47" s="55">
        <f>IF('Дата индикаторов'!O48="No data","x",$N$2-'Дата индикаторов'!O48)</f>
        <v>0</v>
      </c>
      <c r="O47" s="55" t="str">
        <f>IF('Дата индикаторов'!P48="No data","x",$O$2-'Дата индикаторов'!P48)</f>
        <v>x</v>
      </c>
      <c r="P47" s="55">
        <f>IF('Дата индикаторов'!Q48="No data","x",$P$2-'Дата индикаторов'!Q48)</f>
        <v>0</v>
      </c>
      <c r="Q47" s="55">
        <f>IF('Дата индикаторов'!R48="No data","x",$Q$2-'Дата индикаторов'!R48)</f>
        <v>1</v>
      </c>
      <c r="R47" s="55">
        <f>IF('Дата индикаторов'!S48="No data","x",$R$2-'Дата индикаторов'!S48)</f>
        <v>1</v>
      </c>
      <c r="S47" s="55">
        <f>IF('Дата индикаторов'!T48="No data","x",$S$2-'Дата индикаторов'!T48)</f>
        <v>0</v>
      </c>
      <c r="T47" s="55">
        <f>IF('Дата индикаторов'!U48="No data","x",$T$2-'Дата индикаторов'!U48)</f>
        <v>0</v>
      </c>
      <c r="U47" s="55">
        <f>IF('Дата индикаторов'!V48="No data","x",$U$2-'Дата индикаторов'!V48)</f>
        <v>0</v>
      </c>
      <c r="V47" s="55">
        <f>IF('Дата индикаторов'!W48="No data","x",$V$2-'Дата индикаторов'!W48)</f>
        <v>0</v>
      </c>
      <c r="W47" s="55">
        <f>IF('Дата индикаторов'!X48="No data","x",$W$2-'Дата индикаторов'!X48)</f>
        <v>0</v>
      </c>
      <c r="X47" s="55">
        <f>IF('Дата индикаторов'!Y48="No data","x",$X$2-'Дата индикаторов'!Y48)</f>
        <v>0</v>
      </c>
      <c r="Y47" s="55">
        <f>IF('Дата индикаторов'!Z48="No data","x",$Y$2-'Дата индикаторов'!Z48)</f>
        <v>1</v>
      </c>
      <c r="Z47" s="55">
        <f>IF('Дата индикаторов'!AA48="No data","x",$Z$2-'Дата индикаторов'!AA48)</f>
        <v>0</v>
      </c>
      <c r="AA47" s="55">
        <f>IF('Дата индикаторов'!AB48="No data","x",$AA$2-'Дата индикаторов'!AB48)</f>
        <v>0</v>
      </c>
      <c r="AB47" s="55">
        <f>IF('Дата индикаторов'!AC48="No data","x",$AB$2-'Дата индикаторов'!AC48)</f>
        <v>0</v>
      </c>
      <c r="AC47" s="55">
        <f>IF('Дата индикаторов'!AD48="No data","x",$AC$2-'Дата индикаторов'!AD48)</f>
        <v>0</v>
      </c>
      <c r="AD47" s="55">
        <f>IF('Дата индикаторов'!AE48="No data","x",$AD$2-'Дата индикаторов'!AE48)</f>
        <v>0</v>
      </c>
      <c r="AE47" s="55" t="str">
        <f>IF('Дата индикаторов'!AF48="No data","x",$AE$2-'Дата индикаторов'!AF48)</f>
        <v>x</v>
      </c>
      <c r="AF47" s="55">
        <f>IF('Дата индикаторов'!AG48="No data","x",$AF$2-'Дата индикаторов'!AG48)</f>
        <v>0</v>
      </c>
      <c r="AG47" s="55">
        <f>IF('Дата индикаторов'!AH48="No data","x",$AG$2-'Дата индикаторов'!AH48)</f>
        <v>1</v>
      </c>
      <c r="AH47" s="55">
        <f>IF('Дата индикаторов'!AI48="No data","x",$AH$2-'Дата индикаторов'!AI48)</f>
        <v>1</v>
      </c>
      <c r="AI47" s="55">
        <f>IF('Дата индикаторов'!AJ48="No data","x",$AI$2-'Дата индикаторов'!AJ48)</f>
        <v>0</v>
      </c>
      <c r="AJ47" s="55">
        <f>IF('Дата индикаторов'!AK48="No data","x",$AJ$2-'Дата индикаторов'!AK48)</f>
        <v>0</v>
      </c>
      <c r="AK47" s="55">
        <f>IF('Дата индикаторов'!AL48="No data","x",$AK$2-'Дата индикаторов'!AL48)</f>
        <v>0</v>
      </c>
      <c r="AL47" s="55">
        <f>IF('Дата индикаторов'!AM48="No data","x",$AL$2-'Дата индикаторов'!AM48)</f>
        <v>0</v>
      </c>
      <c r="AM47" s="55">
        <f>IF('Дата индикаторов'!AN48="No data","x",$AM$2-'Дата индикаторов'!AN48)</f>
        <v>0</v>
      </c>
      <c r="AN47" s="55">
        <f>IF('Дата индикаторов'!AO48="No data","x",$AN$2-'Дата индикаторов'!AO48)</f>
        <v>0</v>
      </c>
      <c r="AO47" s="55">
        <f>IF('Дата индикаторов'!AP48="No data","x",$AO$2-'Дата индикаторов'!AP48)</f>
        <v>0</v>
      </c>
      <c r="AP47" s="55">
        <f>IF('Дата индикаторов'!AQ48="No data","x",$AP$2-'Дата индикаторов'!AQ48)</f>
        <v>0</v>
      </c>
      <c r="AQ47" s="55">
        <f>IF('Дата индикаторов'!AR48="No data","x",$AQ$2-'Дата индикаторов'!AR48)</f>
        <v>0</v>
      </c>
      <c r="AR47" s="55">
        <f>IF('Дата индикаторов'!AS48="No data","x",$AR$2-'Дата индикаторов'!AS48)</f>
        <v>0</v>
      </c>
      <c r="AS47" s="55">
        <f>IF('Дата индикаторов'!AT48="No data","x",$AS$2-'Дата индикаторов'!AT48)</f>
        <v>1</v>
      </c>
      <c r="AT47" s="55">
        <f>IF('Дата индикаторов'!AU48="No data","x",$AT$2-'Дата индикаторов'!AU48)</f>
        <v>0</v>
      </c>
      <c r="AU47" s="55">
        <f>IF('Дата индикаторов'!AV48="No data","x",$AU$2-'Дата индикаторов'!AV48)</f>
        <v>1</v>
      </c>
      <c r="AV47" s="55">
        <f>IF('Дата индикаторов'!AW48="No data","x",$AV$2-'Дата индикаторов'!AW48)</f>
        <v>0</v>
      </c>
      <c r="AW47" s="55">
        <f>IF('Дата индикаторов'!AX48="No data","x",$AW$2-'Дата индикаторов'!AX48)</f>
        <v>0</v>
      </c>
      <c r="AX47" s="55">
        <f>IF('Дата индикаторов'!AY48="No data","x",$AX$2-'Дата индикаторов'!AY48)</f>
        <v>1</v>
      </c>
      <c r="AY47" s="55">
        <f>IF('Дата индикаторов'!AZ48="No data","x",$AY$2-'Дата индикаторов'!AZ48)</f>
        <v>1</v>
      </c>
      <c r="AZ47" s="55">
        <f>IF('Дата индикаторов'!BA48="No data","x",$AZ$2-'Дата индикаторов'!BA48)</f>
        <v>1</v>
      </c>
      <c r="BA47" s="55">
        <f>IF('Дата индикаторов'!BB48="No data","x",$BA$2-'Дата индикаторов'!BB48)</f>
        <v>1</v>
      </c>
      <c r="BB47" s="55">
        <f>IF('Дата индикаторов'!BC48="No data","x",$BB$2-'Дата индикаторов'!BC48)</f>
        <v>0</v>
      </c>
      <c r="BC47" s="55">
        <f>IF('Дата индикаторов'!BD48="No data","x",$BC$2-'Дата индикаторов'!BD48)</f>
        <v>0</v>
      </c>
      <c r="BD47" s="55">
        <f>IF('Дата индикаторов'!BE48="No data","x",$BD$2-'Дата индикаторов'!BE48)</f>
        <v>0</v>
      </c>
      <c r="BE47" s="55">
        <f>IF('Дата индикаторов'!BF48="No data","x",$BE$2-'Дата индикаторов'!BF48)</f>
        <v>0</v>
      </c>
      <c r="BF47" s="55">
        <f>IF('Дата индикаторов'!BG48="No data","x",$BF$2-'Дата индикаторов'!BG48)</f>
        <v>0</v>
      </c>
      <c r="BG47" s="55">
        <f>IF('Дата индикаторов'!BH48="No data","x",$BG$2-'Дата индикаторов'!BH48)</f>
        <v>0</v>
      </c>
      <c r="BH47">
        <f t="shared" si="12"/>
        <v>11</v>
      </c>
      <c r="BI47" s="56">
        <f t="shared" si="1"/>
        <v>0.19642857142857142</v>
      </c>
      <c r="BJ47">
        <f t="shared" si="13"/>
        <v>11</v>
      </c>
      <c r="BK47" s="56">
        <f t="shared" si="14"/>
        <v>0.39729634752298193</v>
      </c>
      <c r="BL47" s="58">
        <f t="shared" si="15"/>
        <v>0</v>
      </c>
    </row>
    <row r="48" spans="1:64" ht="15.75">
      <c r="A48" s="328" t="s">
        <v>104</v>
      </c>
      <c r="B48" s="55">
        <f>IF('Дата индикаторов'!C49="No data","x",$B$2-'Дата индикаторов'!C49)</f>
        <v>0</v>
      </c>
      <c r="C48" s="55">
        <f>IF('Дата индикаторов'!D49="No data","x",$C$2-'Дата индикаторов'!D49)</f>
        <v>0</v>
      </c>
      <c r="D48" s="55">
        <f>IF('Дата индикаторов'!E49="No data","x",$C$2-'Дата индикаторов'!E49)</f>
        <v>0</v>
      </c>
      <c r="E48" s="55">
        <f>IF('Дата индикаторов'!F49="No data","x",$E$2-'Дата индикаторов'!F49)</f>
        <v>0</v>
      </c>
      <c r="F48" s="55">
        <f>IF('Дата индикаторов'!G49="No data","x",$F$2-'Дата индикаторов'!G49)</f>
        <v>0</v>
      </c>
      <c r="G48" s="55">
        <f>IF('Дата индикаторов'!H49="No data","x",$G$2-'Дата индикаторов'!H49)</f>
        <v>0</v>
      </c>
      <c r="H48" s="55">
        <f>IF('Дата индикаторов'!I49="No data","x",$H$2-'Дата индикаторов'!I49)</f>
        <v>0</v>
      </c>
      <c r="I48" s="55">
        <f>IF('Дата индикаторов'!J49="No data","x",$I$2-'Дата индикаторов'!J49)</f>
        <v>0</v>
      </c>
      <c r="J48" s="55">
        <f>IF('Дата индикаторов'!K49="No data","x",$J$2-'Дата индикаторов'!K49)</f>
        <v>0</v>
      </c>
      <c r="K48" s="55">
        <f>IF('Дата индикаторов'!L49="No data","x",$K$2-'Дата индикаторов'!L49)</f>
        <v>0</v>
      </c>
      <c r="L48" s="55">
        <f>IF('Дата индикаторов'!M49="No data","x",$L$2-'Дата индикаторов'!M49)</f>
        <v>0</v>
      </c>
      <c r="M48" s="55">
        <f>IF('Дата индикаторов'!N49="No data","x",$M$2-'Дата индикаторов'!N49)</f>
        <v>0</v>
      </c>
      <c r="N48" s="55">
        <f>IF('Дата индикаторов'!O49="No data","x",$N$2-'Дата индикаторов'!O49)</f>
        <v>0</v>
      </c>
      <c r="O48" s="55" t="str">
        <f>IF('Дата индикаторов'!P49="No data","x",$O$2-'Дата индикаторов'!P49)</f>
        <v>x</v>
      </c>
      <c r="P48" s="55">
        <f>IF('Дата индикаторов'!Q49="No data","x",$P$2-'Дата индикаторов'!Q49)</f>
        <v>0</v>
      </c>
      <c r="Q48" s="55">
        <f>IF('Дата индикаторов'!R49="No data","x",$Q$2-'Дата индикаторов'!R49)</f>
        <v>1</v>
      </c>
      <c r="R48" s="55">
        <f>IF('Дата индикаторов'!S49="No data","x",$R$2-'Дата индикаторов'!S49)</f>
        <v>1</v>
      </c>
      <c r="S48" s="55">
        <f>IF('Дата индикаторов'!T49="No data","x",$S$2-'Дата индикаторов'!T49)</f>
        <v>0</v>
      </c>
      <c r="T48" s="55">
        <f>IF('Дата индикаторов'!U49="No data","x",$T$2-'Дата индикаторов'!U49)</f>
        <v>0</v>
      </c>
      <c r="U48" s="55">
        <f>IF('Дата индикаторов'!V49="No data","x",$U$2-'Дата индикаторов'!V49)</f>
        <v>0</v>
      </c>
      <c r="V48" s="55">
        <f>IF('Дата индикаторов'!W49="No data","x",$V$2-'Дата индикаторов'!W49)</f>
        <v>0</v>
      </c>
      <c r="W48" s="55">
        <f>IF('Дата индикаторов'!X49="No data","x",$W$2-'Дата индикаторов'!X49)</f>
        <v>0</v>
      </c>
      <c r="X48" s="55">
        <f>IF('Дата индикаторов'!Y49="No data","x",$X$2-'Дата индикаторов'!Y49)</f>
        <v>0</v>
      </c>
      <c r="Y48" s="55">
        <f>IF('Дата индикаторов'!Z49="No data","x",$Y$2-'Дата индикаторов'!Z49)</f>
        <v>1</v>
      </c>
      <c r="Z48" s="55">
        <f>IF('Дата индикаторов'!AA49="No data","x",$Z$2-'Дата индикаторов'!AA49)</f>
        <v>0</v>
      </c>
      <c r="AA48" s="55">
        <f>IF('Дата индикаторов'!AB49="No data","x",$AA$2-'Дата индикаторов'!AB49)</f>
        <v>0</v>
      </c>
      <c r="AB48" s="55">
        <f>IF('Дата индикаторов'!AC49="No data","x",$AB$2-'Дата индикаторов'!AC49)</f>
        <v>0</v>
      </c>
      <c r="AC48" s="55">
        <f>IF('Дата индикаторов'!AD49="No data","x",$AC$2-'Дата индикаторов'!AD49)</f>
        <v>0</v>
      </c>
      <c r="AD48" s="55">
        <f>IF('Дата индикаторов'!AE49="No data","x",$AD$2-'Дата индикаторов'!AE49)</f>
        <v>0</v>
      </c>
      <c r="AE48" s="55" t="str">
        <f>IF('Дата индикаторов'!AF49="No data","x",$AE$2-'Дата индикаторов'!AF49)</f>
        <v>x</v>
      </c>
      <c r="AF48" s="55">
        <f>IF('Дата индикаторов'!AG49="No data","x",$AF$2-'Дата индикаторов'!AG49)</f>
        <v>0</v>
      </c>
      <c r="AG48" s="55">
        <f>IF('Дата индикаторов'!AH49="No data","x",$AG$2-'Дата индикаторов'!AH49)</f>
        <v>1</v>
      </c>
      <c r="AH48" s="55">
        <f>IF('Дата индикаторов'!AI49="No data","x",$AH$2-'Дата индикаторов'!AI49)</f>
        <v>1</v>
      </c>
      <c r="AI48" s="55">
        <f>IF('Дата индикаторов'!AJ49="No data","x",$AI$2-'Дата индикаторов'!AJ49)</f>
        <v>0</v>
      </c>
      <c r="AJ48" s="55">
        <f>IF('Дата индикаторов'!AK49="No data","x",$AJ$2-'Дата индикаторов'!AK49)</f>
        <v>0</v>
      </c>
      <c r="AK48" s="55">
        <f>IF('Дата индикаторов'!AL49="No data","x",$AK$2-'Дата индикаторов'!AL49)</f>
        <v>0</v>
      </c>
      <c r="AL48" s="55">
        <f>IF('Дата индикаторов'!AM49="No data","x",$AL$2-'Дата индикаторов'!AM49)</f>
        <v>0</v>
      </c>
      <c r="AM48" s="55">
        <f>IF('Дата индикаторов'!AN49="No data","x",$AM$2-'Дата индикаторов'!AN49)</f>
        <v>0</v>
      </c>
      <c r="AN48" s="55">
        <f>IF('Дата индикаторов'!AO49="No data","x",$AN$2-'Дата индикаторов'!AO49)</f>
        <v>0</v>
      </c>
      <c r="AO48" s="55">
        <f>IF('Дата индикаторов'!AP49="No data","x",$AO$2-'Дата индикаторов'!AP49)</f>
        <v>0</v>
      </c>
      <c r="AP48" s="55">
        <f>IF('Дата индикаторов'!AQ49="No data","x",$AP$2-'Дата индикаторов'!AQ49)</f>
        <v>0</v>
      </c>
      <c r="AQ48" s="55">
        <f>IF('Дата индикаторов'!AR49="No data","x",$AQ$2-'Дата индикаторов'!AR49)</f>
        <v>0</v>
      </c>
      <c r="AR48" s="55">
        <f>IF('Дата индикаторов'!AS49="No data","x",$AR$2-'Дата индикаторов'!AS49)</f>
        <v>0</v>
      </c>
      <c r="AS48" s="55">
        <f>IF('Дата индикаторов'!AT49="No data","x",$AS$2-'Дата индикаторов'!AT49)</f>
        <v>1</v>
      </c>
      <c r="AT48" s="55">
        <f>IF('Дата индикаторов'!AU49="No data","x",$AT$2-'Дата индикаторов'!AU49)</f>
        <v>0</v>
      </c>
      <c r="AU48" s="55">
        <f>IF('Дата индикаторов'!AV49="No data","x",$AU$2-'Дата индикаторов'!AV49)</f>
        <v>1</v>
      </c>
      <c r="AV48" s="55">
        <f>IF('Дата индикаторов'!AW49="No data","x",$AV$2-'Дата индикаторов'!AW49)</f>
        <v>0</v>
      </c>
      <c r="AW48" s="55">
        <f>IF('Дата индикаторов'!AX49="No data","x",$AW$2-'Дата индикаторов'!AX49)</f>
        <v>0</v>
      </c>
      <c r="AX48" s="55">
        <f>IF('Дата индикаторов'!AY49="No data","x",$AX$2-'Дата индикаторов'!AY49)</f>
        <v>1</v>
      </c>
      <c r="AY48" s="55">
        <f>IF('Дата индикаторов'!AZ49="No data","x",$AY$2-'Дата индикаторов'!AZ49)</f>
        <v>1</v>
      </c>
      <c r="AZ48" s="55">
        <f>IF('Дата индикаторов'!BA49="No data","x",$AZ$2-'Дата индикаторов'!BA49)</f>
        <v>1</v>
      </c>
      <c r="BA48" s="55">
        <f>IF('Дата индикаторов'!BB49="No data","x",$BA$2-'Дата индикаторов'!BB49)</f>
        <v>1</v>
      </c>
      <c r="BB48" s="55">
        <f>IF('Дата индикаторов'!BC49="No data","x",$BB$2-'Дата индикаторов'!BC49)</f>
        <v>0</v>
      </c>
      <c r="BC48" s="55">
        <f>IF('Дата индикаторов'!BD49="No data","x",$BC$2-'Дата индикаторов'!BD49)</f>
        <v>0</v>
      </c>
      <c r="BD48" s="55">
        <f>IF('Дата индикаторов'!BE49="No data","x",$BD$2-'Дата индикаторов'!BE49)</f>
        <v>0</v>
      </c>
      <c r="BE48" s="55">
        <f>IF('Дата индикаторов'!BF49="No data","x",$BE$2-'Дата индикаторов'!BF49)</f>
        <v>0</v>
      </c>
      <c r="BF48" s="55">
        <f>IF('Дата индикаторов'!BG49="No data","x",$BF$2-'Дата индикаторов'!BG49)</f>
        <v>0</v>
      </c>
      <c r="BG48" s="55">
        <f>IF('Дата индикаторов'!BH49="No data","x",$BG$2-'Дата индикаторов'!BH49)</f>
        <v>0</v>
      </c>
      <c r="BH48">
        <f t="shared" si="12"/>
        <v>11</v>
      </c>
      <c r="BI48" s="56">
        <f t="shared" si="1"/>
        <v>0.19642857142857142</v>
      </c>
      <c r="BJ48">
        <f t="shared" si="13"/>
        <v>11</v>
      </c>
      <c r="BK48" s="56">
        <f t="shared" si="14"/>
        <v>0.39729634752298193</v>
      </c>
      <c r="BL48" s="58">
        <f t="shared" si="15"/>
        <v>0</v>
      </c>
    </row>
    <row r="49" spans="1:64" ht="15.75">
      <c r="A49" s="328" t="s">
        <v>108</v>
      </c>
      <c r="B49" s="55">
        <f>IF('Дата индикаторов'!C50="No data","x",$B$2-'Дата индикаторов'!C50)</f>
        <v>0</v>
      </c>
      <c r="C49" s="55">
        <f>IF('Дата индикаторов'!D50="No data","x",$C$2-'Дата индикаторов'!D50)</f>
        <v>0</v>
      </c>
      <c r="D49" s="55">
        <f>IF('Дата индикаторов'!E50="No data","x",$C$2-'Дата индикаторов'!E50)</f>
        <v>0</v>
      </c>
      <c r="E49" s="55">
        <f>IF('Дата индикаторов'!F50="No data","x",$E$2-'Дата индикаторов'!F50)</f>
        <v>0</v>
      </c>
      <c r="F49" s="55">
        <f>IF('Дата индикаторов'!G50="No data","x",$F$2-'Дата индикаторов'!G50)</f>
        <v>0</v>
      </c>
      <c r="G49" s="55">
        <f>IF('Дата индикаторов'!H50="No data","x",$G$2-'Дата индикаторов'!H50)</f>
        <v>0</v>
      </c>
      <c r="H49" s="55">
        <f>IF('Дата индикаторов'!I50="No data","x",$H$2-'Дата индикаторов'!I50)</f>
        <v>0</v>
      </c>
      <c r="I49" s="55">
        <f>IF('Дата индикаторов'!J50="No data","x",$I$2-'Дата индикаторов'!J50)</f>
        <v>0</v>
      </c>
      <c r="J49" s="55">
        <f>IF('Дата индикаторов'!K50="No data","x",$J$2-'Дата индикаторов'!K50)</f>
        <v>0</v>
      </c>
      <c r="K49" s="55">
        <f>IF('Дата индикаторов'!L50="No data","x",$K$2-'Дата индикаторов'!L50)</f>
        <v>0</v>
      </c>
      <c r="L49" s="55">
        <f>IF('Дата индикаторов'!M50="No data","x",$L$2-'Дата индикаторов'!M50)</f>
        <v>0</v>
      </c>
      <c r="M49" s="55">
        <f>IF('Дата индикаторов'!N50="No data","x",$M$2-'Дата индикаторов'!N50)</f>
        <v>0</v>
      </c>
      <c r="N49" s="55">
        <f>IF('Дата индикаторов'!O50="No data","x",$N$2-'Дата индикаторов'!O50)</f>
        <v>0</v>
      </c>
      <c r="O49" s="55" t="str">
        <f>IF('Дата индикаторов'!P50="No data","x",$O$2-'Дата индикаторов'!P50)</f>
        <v>x</v>
      </c>
      <c r="P49" s="55">
        <f>IF('Дата индикаторов'!Q50="No data","x",$P$2-'Дата индикаторов'!Q50)</f>
        <v>0</v>
      </c>
      <c r="Q49" s="55">
        <f>IF('Дата индикаторов'!R50="No data","x",$Q$2-'Дата индикаторов'!R50)</f>
        <v>1</v>
      </c>
      <c r="R49" s="55">
        <f>IF('Дата индикаторов'!S50="No data","x",$R$2-'Дата индикаторов'!S50)</f>
        <v>1</v>
      </c>
      <c r="S49" s="55">
        <f>IF('Дата индикаторов'!T50="No data","x",$S$2-'Дата индикаторов'!T50)</f>
        <v>0</v>
      </c>
      <c r="T49" s="55">
        <f>IF('Дата индикаторов'!U50="No data","x",$T$2-'Дата индикаторов'!U50)</f>
        <v>0</v>
      </c>
      <c r="U49" s="55">
        <f>IF('Дата индикаторов'!V50="No data","x",$U$2-'Дата индикаторов'!V50)</f>
        <v>0</v>
      </c>
      <c r="V49" s="55">
        <f>IF('Дата индикаторов'!W50="No data","x",$V$2-'Дата индикаторов'!W50)</f>
        <v>0</v>
      </c>
      <c r="W49" s="55">
        <f>IF('Дата индикаторов'!X50="No data","x",$W$2-'Дата индикаторов'!X50)</f>
        <v>0</v>
      </c>
      <c r="X49" s="55">
        <f>IF('Дата индикаторов'!Y50="No data","x",$X$2-'Дата индикаторов'!Y50)</f>
        <v>0</v>
      </c>
      <c r="Y49" s="55">
        <f>IF('Дата индикаторов'!Z50="No data","x",$Y$2-'Дата индикаторов'!Z50)</f>
        <v>1</v>
      </c>
      <c r="Z49" s="55">
        <f>IF('Дата индикаторов'!AA50="No data","x",$Z$2-'Дата индикаторов'!AA50)</f>
        <v>0</v>
      </c>
      <c r="AA49" s="55">
        <f>IF('Дата индикаторов'!AB50="No data","x",$AA$2-'Дата индикаторов'!AB50)</f>
        <v>0</v>
      </c>
      <c r="AB49" s="55">
        <f>IF('Дата индикаторов'!AC50="No data","x",$AB$2-'Дата индикаторов'!AC50)</f>
        <v>0</v>
      </c>
      <c r="AC49" s="55">
        <f>IF('Дата индикаторов'!AD50="No data","x",$AC$2-'Дата индикаторов'!AD50)</f>
        <v>0</v>
      </c>
      <c r="AD49" s="55">
        <f>IF('Дата индикаторов'!AE50="No data","x",$AD$2-'Дата индикаторов'!AE50)</f>
        <v>0</v>
      </c>
      <c r="AE49" s="55" t="str">
        <f>IF('Дата индикаторов'!AF50="No data","x",$AE$2-'Дата индикаторов'!AF50)</f>
        <v>x</v>
      </c>
      <c r="AF49" s="55">
        <f>IF('Дата индикаторов'!AG50="No data","x",$AF$2-'Дата индикаторов'!AG50)</f>
        <v>0</v>
      </c>
      <c r="AG49" s="55">
        <f>IF('Дата индикаторов'!AH50="No data","x",$AG$2-'Дата индикаторов'!AH50)</f>
        <v>1</v>
      </c>
      <c r="AH49" s="55">
        <f>IF('Дата индикаторов'!AI50="No data","x",$AH$2-'Дата индикаторов'!AI50)</f>
        <v>1</v>
      </c>
      <c r="AI49" s="55">
        <f>IF('Дата индикаторов'!AJ50="No data","x",$AI$2-'Дата индикаторов'!AJ50)</f>
        <v>0</v>
      </c>
      <c r="AJ49" s="55">
        <f>IF('Дата индикаторов'!AK50="No data","x",$AJ$2-'Дата индикаторов'!AK50)</f>
        <v>0</v>
      </c>
      <c r="AK49" s="55">
        <f>IF('Дата индикаторов'!AL50="No data","x",$AK$2-'Дата индикаторов'!AL50)</f>
        <v>0</v>
      </c>
      <c r="AL49" s="55">
        <f>IF('Дата индикаторов'!AM50="No data","x",$AL$2-'Дата индикаторов'!AM50)</f>
        <v>0</v>
      </c>
      <c r="AM49" s="55">
        <f>IF('Дата индикаторов'!AN50="No data","x",$AM$2-'Дата индикаторов'!AN50)</f>
        <v>0</v>
      </c>
      <c r="AN49" s="55">
        <f>IF('Дата индикаторов'!AO50="No data","x",$AN$2-'Дата индикаторов'!AO50)</f>
        <v>0</v>
      </c>
      <c r="AO49" s="55">
        <f>IF('Дата индикаторов'!AP50="No data","x",$AO$2-'Дата индикаторов'!AP50)</f>
        <v>0</v>
      </c>
      <c r="AP49" s="55">
        <f>IF('Дата индикаторов'!AQ50="No data","x",$AP$2-'Дата индикаторов'!AQ50)</f>
        <v>0</v>
      </c>
      <c r="AQ49" s="55">
        <f>IF('Дата индикаторов'!AR50="No data","x",$AQ$2-'Дата индикаторов'!AR50)</f>
        <v>0</v>
      </c>
      <c r="AR49" s="55">
        <f>IF('Дата индикаторов'!AS50="No data","x",$AR$2-'Дата индикаторов'!AS50)</f>
        <v>0</v>
      </c>
      <c r="AS49" s="55">
        <f>IF('Дата индикаторов'!AT50="No data","x",$AS$2-'Дата индикаторов'!AT50)</f>
        <v>1</v>
      </c>
      <c r="AT49" s="55">
        <f>IF('Дата индикаторов'!AU50="No data","x",$AT$2-'Дата индикаторов'!AU50)</f>
        <v>0</v>
      </c>
      <c r="AU49" s="55">
        <f>IF('Дата индикаторов'!AV50="No data","x",$AU$2-'Дата индикаторов'!AV50)</f>
        <v>1</v>
      </c>
      <c r="AV49" s="55">
        <f>IF('Дата индикаторов'!AW50="No data","x",$AV$2-'Дата индикаторов'!AW50)</f>
        <v>0</v>
      </c>
      <c r="AW49" s="55">
        <f>IF('Дата индикаторов'!AX50="No data","x",$AW$2-'Дата индикаторов'!AX50)</f>
        <v>0</v>
      </c>
      <c r="AX49" s="55">
        <f>IF('Дата индикаторов'!AY50="No data","x",$AX$2-'Дата индикаторов'!AY50)</f>
        <v>1</v>
      </c>
      <c r="AY49" s="55">
        <f>IF('Дата индикаторов'!AZ50="No data","x",$AY$2-'Дата индикаторов'!AZ50)</f>
        <v>1</v>
      </c>
      <c r="AZ49" s="55">
        <f>IF('Дата индикаторов'!BA50="No data","x",$AZ$2-'Дата индикаторов'!BA50)</f>
        <v>1</v>
      </c>
      <c r="BA49" s="55">
        <f>IF('Дата индикаторов'!BB50="No data","x",$BA$2-'Дата индикаторов'!BB50)</f>
        <v>1</v>
      </c>
      <c r="BB49" s="55">
        <f>IF('Дата индикаторов'!BC50="No data","x",$BB$2-'Дата индикаторов'!BC50)</f>
        <v>0</v>
      </c>
      <c r="BC49" s="55">
        <f>IF('Дата индикаторов'!BD50="No data","x",$BC$2-'Дата индикаторов'!BD50)</f>
        <v>0</v>
      </c>
      <c r="BD49" s="55">
        <f>IF('Дата индикаторов'!BE50="No data","x",$BD$2-'Дата индикаторов'!BE50)</f>
        <v>0</v>
      </c>
      <c r="BE49" s="55">
        <f>IF('Дата индикаторов'!BF50="No data","x",$BE$2-'Дата индикаторов'!BF50)</f>
        <v>0</v>
      </c>
      <c r="BF49" s="55">
        <f>IF('Дата индикаторов'!BG50="No data","x",$BF$2-'Дата индикаторов'!BG50)</f>
        <v>0</v>
      </c>
      <c r="BG49" s="55">
        <f>IF('Дата индикаторов'!BH50="No data","x",$BG$2-'Дата индикаторов'!BH50)</f>
        <v>0</v>
      </c>
      <c r="BH49">
        <f t="shared" si="12"/>
        <v>11</v>
      </c>
      <c r="BI49" s="56">
        <f t="shared" si="1"/>
        <v>0.19642857142857142</v>
      </c>
      <c r="BJ49">
        <f t="shared" si="13"/>
        <v>11</v>
      </c>
      <c r="BK49" s="56">
        <f t="shared" si="14"/>
        <v>0.39729634752298193</v>
      </c>
      <c r="BL49" s="58">
        <f t="shared" si="15"/>
        <v>0</v>
      </c>
    </row>
    <row r="50" spans="1:64" ht="15.75">
      <c r="A50" s="328" t="s">
        <v>110</v>
      </c>
      <c r="B50" s="55">
        <f>IF('Дата индикаторов'!C51="No data","x",$B$2-'Дата индикаторов'!C51)</f>
        <v>0</v>
      </c>
      <c r="C50" s="55">
        <f>IF('Дата индикаторов'!D51="No data","x",$C$2-'Дата индикаторов'!D51)</f>
        <v>0</v>
      </c>
      <c r="D50" s="55">
        <f>IF('Дата индикаторов'!E51="No data","x",$C$2-'Дата индикаторов'!E51)</f>
        <v>0</v>
      </c>
      <c r="E50" s="55">
        <f>IF('Дата индикаторов'!F51="No data","x",$E$2-'Дата индикаторов'!F51)</f>
        <v>0</v>
      </c>
      <c r="F50" s="55">
        <f>IF('Дата индикаторов'!G51="No data","x",$F$2-'Дата индикаторов'!G51)</f>
        <v>0</v>
      </c>
      <c r="G50" s="55">
        <f>IF('Дата индикаторов'!H51="No data","x",$G$2-'Дата индикаторов'!H51)</f>
        <v>0</v>
      </c>
      <c r="H50" s="55">
        <f>IF('Дата индикаторов'!I51="No data","x",$H$2-'Дата индикаторов'!I51)</f>
        <v>0</v>
      </c>
      <c r="I50" s="55">
        <f>IF('Дата индикаторов'!J51="No data","x",$I$2-'Дата индикаторов'!J51)</f>
        <v>0</v>
      </c>
      <c r="J50" s="55">
        <f>IF('Дата индикаторов'!K51="No data","x",$J$2-'Дата индикаторов'!K51)</f>
        <v>0</v>
      </c>
      <c r="K50" s="55">
        <f>IF('Дата индикаторов'!L51="No data","x",$K$2-'Дата индикаторов'!L51)</f>
        <v>0</v>
      </c>
      <c r="L50" s="55">
        <f>IF('Дата индикаторов'!M51="No data","x",$L$2-'Дата индикаторов'!M51)</f>
        <v>0</v>
      </c>
      <c r="M50" s="55">
        <f>IF('Дата индикаторов'!N51="No data","x",$M$2-'Дата индикаторов'!N51)</f>
        <v>0</v>
      </c>
      <c r="N50" s="55">
        <f>IF('Дата индикаторов'!O51="No data","x",$N$2-'Дата индикаторов'!O51)</f>
        <v>0</v>
      </c>
      <c r="O50" s="55" t="str">
        <f>IF('Дата индикаторов'!P51="No data","x",$O$2-'Дата индикаторов'!P51)</f>
        <v>x</v>
      </c>
      <c r="P50" s="55">
        <f>IF('Дата индикаторов'!Q51="No data","x",$P$2-'Дата индикаторов'!Q51)</f>
        <v>0</v>
      </c>
      <c r="Q50" s="55">
        <f>IF('Дата индикаторов'!R51="No data","x",$Q$2-'Дата индикаторов'!R51)</f>
        <v>1</v>
      </c>
      <c r="R50" s="55">
        <f>IF('Дата индикаторов'!S51="No data","x",$R$2-'Дата индикаторов'!S51)</f>
        <v>1</v>
      </c>
      <c r="S50" s="55">
        <f>IF('Дата индикаторов'!T51="No data","x",$S$2-'Дата индикаторов'!T51)</f>
        <v>0</v>
      </c>
      <c r="T50" s="55">
        <f>IF('Дата индикаторов'!U51="No data","x",$T$2-'Дата индикаторов'!U51)</f>
        <v>0</v>
      </c>
      <c r="U50" s="55">
        <f>IF('Дата индикаторов'!V51="No data","x",$U$2-'Дата индикаторов'!V51)</f>
        <v>0</v>
      </c>
      <c r="V50" s="55">
        <f>IF('Дата индикаторов'!W51="No data","x",$V$2-'Дата индикаторов'!W51)</f>
        <v>0</v>
      </c>
      <c r="W50" s="55">
        <f>IF('Дата индикаторов'!X51="No data","x",$W$2-'Дата индикаторов'!X51)</f>
        <v>0</v>
      </c>
      <c r="X50" s="55">
        <f>IF('Дата индикаторов'!Y51="No data","x",$X$2-'Дата индикаторов'!Y51)</f>
        <v>0</v>
      </c>
      <c r="Y50" s="55">
        <f>IF('Дата индикаторов'!Z51="No data","x",$Y$2-'Дата индикаторов'!Z51)</f>
        <v>1</v>
      </c>
      <c r="Z50" s="55">
        <f>IF('Дата индикаторов'!AA51="No data","x",$Z$2-'Дата индикаторов'!AA51)</f>
        <v>0</v>
      </c>
      <c r="AA50" s="55">
        <f>IF('Дата индикаторов'!AB51="No data","x",$AA$2-'Дата индикаторов'!AB51)</f>
        <v>0</v>
      </c>
      <c r="AB50" s="55">
        <f>IF('Дата индикаторов'!AC51="No data","x",$AB$2-'Дата индикаторов'!AC51)</f>
        <v>0</v>
      </c>
      <c r="AC50" s="55">
        <f>IF('Дата индикаторов'!AD51="No data","x",$AC$2-'Дата индикаторов'!AD51)</f>
        <v>0</v>
      </c>
      <c r="AD50" s="55">
        <f>IF('Дата индикаторов'!AE51="No data","x",$AD$2-'Дата индикаторов'!AE51)</f>
        <v>0</v>
      </c>
      <c r="AE50" s="55" t="str">
        <f>IF('Дата индикаторов'!AF51="No data","x",$AE$2-'Дата индикаторов'!AF51)</f>
        <v>x</v>
      </c>
      <c r="AF50" s="55">
        <f>IF('Дата индикаторов'!AG51="No data","x",$AF$2-'Дата индикаторов'!AG51)</f>
        <v>0</v>
      </c>
      <c r="AG50" s="55">
        <f>IF('Дата индикаторов'!AH51="No data","x",$AG$2-'Дата индикаторов'!AH51)</f>
        <v>1</v>
      </c>
      <c r="AH50" s="55">
        <f>IF('Дата индикаторов'!AI51="No data","x",$AH$2-'Дата индикаторов'!AI51)</f>
        <v>1</v>
      </c>
      <c r="AI50" s="55">
        <f>IF('Дата индикаторов'!AJ51="No data","x",$AI$2-'Дата индикаторов'!AJ51)</f>
        <v>0</v>
      </c>
      <c r="AJ50" s="55">
        <f>IF('Дата индикаторов'!AK51="No data","x",$AJ$2-'Дата индикаторов'!AK51)</f>
        <v>0</v>
      </c>
      <c r="AK50" s="55">
        <f>IF('Дата индикаторов'!AL51="No data","x",$AK$2-'Дата индикаторов'!AL51)</f>
        <v>0</v>
      </c>
      <c r="AL50" s="55">
        <f>IF('Дата индикаторов'!AM51="No data","x",$AL$2-'Дата индикаторов'!AM51)</f>
        <v>0</v>
      </c>
      <c r="AM50" s="55">
        <f>IF('Дата индикаторов'!AN51="No data","x",$AM$2-'Дата индикаторов'!AN51)</f>
        <v>0</v>
      </c>
      <c r="AN50" s="55">
        <f>IF('Дата индикаторов'!AO51="No data","x",$AN$2-'Дата индикаторов'!AO51)</f>
        <v>0</v>
      </c>
      <c r="AO50" s="55">
        <f>IF('Дата индикаторов'!AP51="No data","x",$AO$2-'Дата индикаторов'!AP51)</f>
        <v>0</v>
      </c>
      <c r="AP50" s="55">
        <f>IF('Дата индикаторов'!AQ51="No data","x",$AP$2-'Дата индикаторов'!AQ51)</f>
        <v>0</v>
      </c>
      <c r="AQ50" s="55">
        <f>IF('Дата индикаторов'!AR51="No data","x",$AQ$2-'Дата индикаторов'!AR51)</f>
        <v>0</v>
      </c>
      <c r="AR50" s="55">
        <f>IF('Дата индикаторов'!AS51="No data","x",$AR$2-'Дата индикаторов'!AS51)</f>
        <v>0</v>
      </c>
      <c r="AS50" s="55">
        <f>IF('Дата индикаторов'!AT51="No data","x",$AS$2-'Дата индикаторов'!AT51)</f>
        <v>1</v>
      </c>
      <c r="AT50" s="55">
        <f>IF('Дата индикаторов'!AU51="No data","x",$AT$2-'Дата индикаторов'!AU51)</f>
        <v>0</v>
      </c>
      <c r="AU50" s="55">
        <f>IF('Дата индикаторов'!AV51="No data","x",$AU$2-'Дата индикаторов'!AV51)</f>
        <v>1</v>
      </c>
      <c r="AV50" s="55">
        <f>IF('Дата индикаторов'!AW51="No data","x",$AV$2-'Дата индикаторов'!AW51)</f>
        <v>0</v>
      </c>
      <c r="AW50" s="55">
        <f>IF('Дата индикаторов'!AX51="No data","x",$AW$2-'Дата индикаторов'!AX51)</f>
        <v>0</v>
      </c>
      <c r="AX50" s="55">
        <f>IF('Дата индикаторов'!AY51="No data","x",$AX$2-'Дата индикаторов'!AY51)</f>
        <v>1</v>
      </c>
      <c r="AY50" s="55">
        <f>IF('Дата индикаторов'!AZ51="No data","x",$AY$2-'Дата индикаторов'!AZ51)</f>
        <v>1</v>
      </c>
      <c r="AZ50" s="55">
        <f>IF('Дата индикаторов'!BA51="No data","x",$AZ$2-'Дата индикаторов'!BA51)</f>
        <v>1</v>
      </c>
      <c r="BA50" s="55">
        <f>IF('Дата индикаторов'!BB51="No data","x",$BA$2-'Дата индикаторов'!BB51)</f>
        <v>1</v>
      </c>
      <c r="BB50" s="55">
        <f>IF('Дата индикаторов'!BC51="No data","x",$BB$2-'Дата индикаторов'!BC51)</f>
        <v>0</v>
      </c>
      <c r="BC50" s="55">
        <f>IF('Дата индикаторов'!BD51="No data","x",$BC$2-'Дата индикаторов'!BD51)</f>
        <v>0</v>
      </c>
      <c r="BD50" s="55">
        <f>IF('Дата индикаторов'!BE51="No data","x",$BD$2-'Дата индикаторов'!BE51)</f>
        <v>0</v>
      </c>
      <c r="BE50" s="55">
        <f>IF('Дата индикаторов'!BF51="No data","x",$BE$2-'Дата индикаторов'!BF51)</f>
        <v>0</v>
      </c>
      <c r="BF50" s="55">
        <f>IF('Дата индикаторов'!BG51="No data","x",$BF$2-'Дата индикаторов'!BG51)</f>
        <v>0</v>
      </c>
      <c r="BG50" s="55">
        <f>IF('Дата индикаторов'!BH51="No data","x",$BG$2-'Дата индикаторов'!BH51)</f>
        <v>0</v>
      </c>
      <c r="BH50">
        <f t="shared" si="12"/>
        <v>11</v>
      </c>
      <c r="BI50" s="56">
        <f t="shared" si="1"/>
        <v>0.19642857142857142</v>
      </c>
      <c r="BJ50">
        <f t="shared" si="13"/>
        <v>11</v>
      </c>
      <c r="BK50" s="56">
        <f t="shared" si="14"/>
        <v>0.39729634752298193</v>
      </c>
      <c r="BL50" s="58">
        <f t="shared" si="15"/>
        <v>0</v>
      </c>
    </row>
    <row r="51" spans="1:64" ht="15.75">
      <c r="A51" s="328" t="s">
        <v>109</v>
      </c>
      <c r="B51" s="55">
        <f>IF('Дата индикаторов'!C52="No data","x",$B$2-'Дата индикаторов'!C52)</f>
        <v>0</v>
      </c>
      <c r="C51" s="55">
        <f>IF('Дата индикаторов'!D52="No data","x",$C$2-'Дата индикаторов'!D52)</f>
        <v>0</v>
      </c>
      <c r="D51" s="55">
        <f>IF('Дата индикаторов'!E52="No data","x",$C$2-'Дата индикаторов'!E52)</f>
        <v>0</v>
      </c>
      <c r="E51" s="55">
        <f>IF('Дата индикаторов'!F52="No data","x",$E$2-'Дата индикаторов'!F52)</f>
        <v>0</v>
      </c>
      <c r="F51" s="55">
        <f>IF('Дата индикаторов'!G52="No data","x",$F$2-'Дата индикаторов'!G52)</f>
        <v>0</v>
      </c>
      <c r="G51" s="55">
        <f>IF('Дата индикаторов'!H52="No data","x",$G$2-'Дата индикаторов'!H52)</f>
        <v>0</v>
      </c>
      <c r="H51" s="55">
        <f>IF('Дата индикаторов'!I52="No data","x",$H$2-'Дата индикаторов'!I52)</f>
        <v>0</v>
      </c>
      <c r="I51" s="55">
        <f>IF('Дата индикаторов'!J52="No data","x",$I$2-'Дата индикаторов'!J52)</f>
        <v>0</v>
      </c>
      <c r="J51" s="55">
        <f>IF('Дата индикаторов'!K52="No data","x",$J$2-'Дата индикаторов'!K52)</f>
        <v>0</v>
      </c>
      <c r="K51" s="55">
        <f>IF('Дата индикаторов'!L52="No data","x",$K$2-'Дата индикаторов'!L52)</f>
        <v>0</v>
      </c>
      <c r="L51" s="55">
        <f>IF('Дата индикаторов'!M52="No data","x",$L$2-'Дата индикаторов'!M52)</f>
        <v>0</v>
      </c>
      <c r="M51" s="55">
        <f>IF('Дата индикаторов'!N52="No data","x",$M$2-'Дата индикаторов'!N52)</f>
        <v>0</v>
      </c>
      <c r="N51" s="55">
        <f>IF('Дата индикаторов'!O52="No data","x",$N$2-'Дата индикаторов'!O52)</f>
        <v>0</v>
      </c>
      <c r="O51" s="55" t="str">
        <f>IF('Дата индикаторов'!P52="No data","x",$O$2-'Дата индикаторов'!P52)</f>
        <v>x</v>
      </c>
      <c r="P51" s="55">
        <f>IF('Дата индикаторов'!Q52="No data","x",$P$2-'Дата индикаторов'!Q52)</f>
        <v>0</v>
      </c>
      <c r="Q51" s="55">
        <f>IF('Дата индикаторов'!R52="No data","x",$Q$2-'Дата индикаторов'!R52)</f>
        <v>1</v>
      </c>
      <c r="R51" s="55">
        <f>IF('Дата индикаторов'!S52="No data","x",$R$2-'Дата индикаторов'!S52)</f>
        <v>1</v>
      </c>
      <c r="S51" s="55">
        <f>IF('Дата индикаторов'!T52="No data","x",$S$2-'Дата индикаторов'!T52)</f>
        <v>0</v>
      </c>
      <c r="T51" s="55">
        <f>IF('Дата индикаторов'!U52="No data","x",$T$2-'Дата индикаторов'!U52)</f>
        <v>0</v>
      </c>
      <c r="U51" s="55">
        <f>IF('Дата индикаторов'!V52="No data","x",$U$2-'Дата индикаторов'!V52)</f>
        <v>0</v>
      </c>
      <c r="V51" s="55">
        <f>IF('Дата индикаторов'!W52="No data","x",$V$2-'Дата индикаторов'!W52)</f>
        <v>0</v>
      </c>
      <c r="W51" s="55">
        <f>IF('Дата индикаторов'!X52="No data","x",$W$2-'Дата индикаторов'!X52)</f>
        <v>0</v>
      </c>
      <c r="X51" s="55">
        <f>IF('Дата индикаторов'!Y52="No data","x",$X$2-'Дата индикаторов'!Y52)</f>
        <v>0</v>
      </c>
      <c r="Y51" s="55">
        <f>IF('Дата индикаторов'!Z52="No data","x",$Y$2-'Дата индикаторов'!Z52)</f>
        <v>1</v>
      </c>
      <c r="Z51" s="55">
        <f>IF('Дата индикаторов'!AA52="No data","x",$Z$2-'Дата индикаторов'!AA52)</f>
        <v>0</v>
      </c>
      <c r="AA51" s="55">
        <f>IF('Дата индикаторов'!AB52="No data","x",$AA$2-'Дата индикаторов'!AB52)</f>
        <v>0</v>
      </c>
      <c r="AB51" s="55">
        <f>IF('Дата индикаторов'!AC52="No data","x",$AB$2-'Дата индикаторов'!AC52)</f>
        <v>0</v>
      </c>
      <c r="AC51" s="55">
        <f>IF('Дата индикаторов'!AD52="No data","x",$AC$2-'Дата индикаторов'!AD52)</f>
        <v>0</v>
      </c>
      <c r="AD51" s="55">
        <f>IF('Дата индикаторов'!AE52="No data","x",$AD$2-'Дата индикаторов'!AE52)</f>
        <v>0</v>
      </c>
      <c r="AE51" s="55" t="str">
        <f>IF('Дата индикаторов'!AF52="No data","x",$AE$2-'Дата индикаторов'!AF52)</f>
        <v>x</v>
      </c>
      <c r="AF51" s="55">
        <f>IF('Дата индикаторов'!AG52="No data","x",$AF$2-'Дата индикаторов'!AG52)</f>
        <v>0</v>
      </c>
      <c r="AG51" s="55">
        <f>IF('Дата индикаторов'!AH52="No data","x",$AG$2-'Дата индикаторов'!AH52)</f>
        <v>1</v>
      </c>
      <c r="AH51" s="55">
        <f>IF('Дата индикаторов'!AI52="No data","x",$AH$2-'Дата индикаторов'!AI52)</f>
        <v>1</v>
      </c>
      <c r="AI51" s="55">
        <f>IF('Дата индикаторов'!AJ52="No data","x",$AI$2-'Дата индикаторов'!AJ52)</f>
        <v>0</v>
      </c>
      <c r="AJ51" s="55">
        <f>IF('Дата индикаторов'!AK52="No data","x",$AJ$2-'Дата индикаторов'!AK52)</f>
        <v>0</v>
      </c>
      <c r="AK51" s="55">
        <f>IF('Дата индикаторов'!AL52="No data","x",$AK$2-'Дата индикаторов'!AL52)</f>
        <v>0</v>
      </c>
      <c r="AL51" s="55">
        <f>IF('Дата индикаторов'!AM52="No data","x",$AL$2-'Дата индикаторов'!AM52)</f>
        <v>0</v>
      </c>
      <c r="AM51" s="55">
        <f>IF('Дата индикаторов'!AN52="No data","x",$AM$2-'Дата индикаторов'!AN52)</f>
        <v>0</v>
      </c>
      <c r="AN51" s="55">
        <f>IF('Дата индикаторов'!AO52="No data","x",$AN$2-'Дата индикаторов'!AO52)</f>
        <v>0</v>
      </c>
      <c r="AO51" s="55">
        <f>IF('Дата индикаторов'!AP52="No data","x",$AO$2-'Дата индикаторов'!AP52)</f>
        <v>0</v>
      </c>
      <c r="AP51" s="55">
        <f>IF('Дата индикаторов'!AQ52="No data","x",$AP$2-'Дата индикаторов'!AQ52)</f>
        <v>0</v>
      </c>
      <c r="AQ51" s="55">
        <f>IF('Дата индикаторов'!AR52="No data","x",$AQ$2-'Дата индикаторов'!AR52)</f>
        <v>0</v>
      </c>
      <c r="AR51" s="55">
        <f>IF('Дата индикаторов'!AS52="No data","x",$AR$2-'Дата индикаторов'!AS52)</f>
        <v>0</v>
      </c>
      <c r="AS51" s="55">
        <f>IF('Дата индикаторов'!AT52="No data","x",$AS$2-'Дата индикаторов'!AT52)</f>
        <v>1</v>
      </c>
      <c r="AT51" s="55">
        <f>IF('Дата индикаторов'!AU52="No data","x",$AT$2-'Дата индикаторов'!AU52)</f>
        <v>0</v>
      </c>
      <c r="AU51" s="55">
        <f>IF('Дата индикаторов'!AV52="No data","x",$AU$2-'Дата индикаторов'!AV52)</f>
        <v>1</v>
      </c>
      <c r="AV51" s="55">
        <f>IF('Дата индикаторов'!AW52="No data","x",$AV$2-'Дата индикаторов'!AW52)</f>
        <v>0</v>
      </c>
      <c r="AW51" s="55">
        <f>IF('Дата индикаторов'!AX52="No data","x",$AW$2-'Дата индикаторов'!AX52)</f>
        <v>0</v>
      </c>
      <c r="AX51" s="55">
        <f>IF('Дата индикаторов'!AY52="No data","x",$AX$2-'Дата индикаторов'!AY52)</f>
        <v>1</v>
      </c>
      <c r="AY51" s="55">
        <f>IF('Дата индикаторов'!AZ52="No data","x",$AY$2-'Дата индикаторов'!AZ52)</f>
        <v>1</v>
      </c>
      <c r="AZ51" s="55">
        <f>IF('Дата индикаторов'!BA52="No data","x",$AZ$2-'Дата индикаторов'!BA52)</f>
        <v>1</v>
      </c>
      <c r="BA51" s="55">
        <f>IF('Дата индикаторов'!BB52="No data","x",$BA$2-'Дата индикаторов'!BB52)</f>
        <v>1</v>
      </c>
      <c r="BB51" s="55">
        <f>IF('Дата индикаторов'!BC52="No data","x",$BB$2-'Дата индикаторов'!BC52)</f>
        <v>0</v>
      </c>
      <c r="BC51" s="55">
        <f>IF('Дата индикаторов'!BD52="No data","x",$BC$2-'Дата индикаторов'!BD52)</f>
        <v>0</v>
      </c>
      <c r="BD51" s="55">
        <f>IF('Дата индикаторов'!BE52="No data","x",$BD$2-'Дата индикаторов'!BE52)</f>
        <v>0</v>
      </c>
      <c r="BE51" s="55">
        <f>IF('Дата индикаторов'!BF52="No data","x",$BE$2-'Дата индикаторов'!BF52)</f>
        <v>0</v>
      </c>
      <c r="BF51" s="55">
        <f>IF('Дата индикаторов'!BG52="No data","x",$BF$2-'Дата индикаторов'!BG52)</f>
        <v>0</v>
      </c>
      <c r="BG51" s="55">
        <f>IF('Дата индикаторов'!BH52="No data","x",$BG$2-'Дата индикаторов'!BH52)</f>
        <v>0</v>
      </c>
      <c r="BH51">
        <f t="shared" si="12"/>
        <v>11</v>
      </c>
      <c r="BI51" s="56">
        <f t="shared" si="1"/>
        <v>0.19642857142857142</v>
      </c>
      <c r="BJ51">
        <f t="shared" si="13"/>
        <v>11</v>
      </c>
      <c r="BK51" s="56">
        <f t="shared" si="14"/>
        <v>0.39729634752298193</v>
      </c>
      <c r="BL51" s="58">
        <f t="shared" si="15"/>
        <v>0</v>
      </c>
    </row>
    <row r="52" spans="1:64" ht="15.75">
      <c r="A52" s="328" t="s">
        <v>111</v>
      </c>
      <c r="B52" s="55">
        <f>IF('Дата индикаторов'!C53="No data","x",$B$2-'Дата индикаторов'!C53)</f>
        <v>0</v>
      </c>
      <c r="C52" s="55">
        <f>IF('Дата индикаторов'!D53="No data","x",$C$2-'Дата индикаторов'!D53)</f>
        <v>0</v>
      </c>
      <c r="D52" s="55">
        <f>IF('Дата индикаторов'!E53="No data","x",$C$2-'Дата индикаторов'!E53)</f>
        <v>0</v>
      </c>
      <c r="E52" s="55">
        <f>IF('Дата индикаторов'!F53="No data","x",$E$2-'Дата индикаторов'!F53)</f>
        <v>0</v>
      </c>
      <c r="F52" s="55">
        <f>IF('Дата индикаторов'!G53="No data","x",$F$2-'Дата индикаторов'!G53)</f>
        <v>0</v>
      </c>
      <c r="G52" s="55">
        <f>IF('Дата индикаторов'!H53="No data","x",$G$2-'Дата индикаторов'!H53)</f>
        <v>0</v>
      </c>
      <c r="H52" s="55">
        <f>IF('Дата индикаторов'!I53="No data","x",$H$2-'Дата индикаторов'!I53)</f>
        <v>0</v>
      </c>
      <c r="I52" s="55">
        <f>IF('Дата индикаторов'!J53="No data","x",$I$2-'Дата индикаторов'!J53)</f>
        <v>0</v>
      </c>
      <c r="J52" s="55">
        <f>IF('Дата индикаторов'!K53="No data","x",$J$2-'Дата индикаторов'!K53)</f>
        <v>0</v>
      </c>
      <c r="K52" s="55">
        <f>IF('Дата индикаторов'!L53="No data","x",$K$2-'Дата индикаторов'!L53)</f>
        <v>0</v>
      </c>
      <c r="L52" s="55">
        <f>IF('Дата индикаторов'!M53="No data","x",$L$2-'Дата индикаторов'!M53)</f>
        <v>0</v>
      </c>
      <c r="M52" s="55">
        <f>IF('Дата индикаторов'!N53="No data","x",$M$2-'Дата индикаторов'!N53)</f>
        <v>0</v>
      </c>
      <c r="N52" s="55">
        <f>IF('Дата индикаторов'!O53="No data","x",$N$2-'Дата индикаторов'!O53)</f>
        <v>0</v>
      </c>
      <c r="O52" s="55" t="str">
        <f>IF('Дата индикаторов'!P53="No data","x",$O$2-'Дата индикаторов'!P53)</f>
        <v>x</v>
      </c>
      <c r="P52" s="55">
        <f>IF('Дата индикаторов'!Q53="No data","x",$P$2-'Дата индикаторов'!Q53)</f>
        <v>0</v>
      </c>
      <c r="Q52" s="55">
        <f>IF('Дата индикаторов'!R53="No data","x",$Q$2-'Дата индикаторов'!R53)</f>
        <v>1</v>
      </c>
      <c r="R52" s="55">
        <f>IF('Дата индикаторов'!S53="No data","x",$R$2-'Дата индикаторов'!S53)</f>
        <v>1</v>
      </c>
      <c r="S52" s="55">
        <f>IF('Дата индикаторов'!T53="No data","x",$S$2-'Дата индикаторов'!T53)</f>
        <v>0</v>
      </c>
      <c r="T52" s="55">
        <f>IF('Дата индикаторов'!U53="No data","x",$T$2-'Дата индикаторов'!U53)</f>
        <v>0</v>
      </c>
      <c r="U52" s="55">
        <f>IF('Дата индикаторов'!V53="No data","x",$U$2-'Дата индикаторов'!V53)</f>
        <v>0</v>
      </c>
      <c r="V52" s="55">
        <f>IF('Дата индикаторов'!W53="No data","x",$V$2-'Дата индикаторов'!W53)</f>
        <v>0</v>
      </c>
      <c r="W52" s="55">
        <f>IF('Дата индикаторов'!X53="No data","x",$W$2-'Дата индикаторов'!X53)</f>
        <v>0</v>
      </c>
      <c r="X52" s="55">
        <f>IF('Дата индикаторов'!Y53="No data","x",$X$2-'Дата индикаторов'!Y53)</f>
        <v>0</v>
      </c>
      <c r="Y52" s="55">
        <f>IF('Дата индикаторов'!Z53="No data","x",$Y$2-'Дата индикаторов'!Z53)</f>
        <v>1</v>
      </c>
      <c r="Z52" s="55">
        <f>IF('Дата индикаторов'!AA53="No data","x",$Z$2-'Дата индикаторов'!AA53)</f>
        <v>0</v>
      </c>
      <c r="AA52" s="55">
        <f>IF('Дата индикаторов'!AB53="No data","x",$AA$2-'Дата индикаторов'!AB53)</f>
        <v>0</v>
      </c>
      <c r="AB52" s="55">
        <f>IF('Дата индикаторов'!AC53="No data","x",$AB$2-'Дата индикаторов'!AC53)</f>
        <v>0</v>
      </c>
      <c r="AC52" s="55">
        <f>IF('Дата индикаторов'!AD53="No data","x",$AC$2-'Дата индикаторов'!AD53)</f>
        <v>0</v>
      </c>
      <c r="AD52" s="55">
        <f>IF('Дата индикаторов'!AE53="No data","x",$AD$2-'Дата индикаторов'!AE53)</f>
        <v>0</v>
      </c>
      <c r="AE52" s="55" t="str">
        <f>IF('Дата индикаторов'!AF53="No data","x",$AE$2-'Дата индикаторов'!AF53)</f>
        <v>x</v>
      </c>
      <c r="AF52" s="55">
        <f>IF('Дата индикаторов'!AG53="No data","x",$AF$2-'Дата индикаторов'!AG53)</f>
        <v>0</v>
      </c>
      <c r="AG52" s="55">
        <f>IF('Дата индикаторов'!AH53="No data","x",$AG$2-'Дата индикаторов'!AH53)</f>
        <v>1</v>
      </c>
      <c r="AH52" s="55">
        <f>IF('Дата индикаторов'!AI53="No data","x",$AH$2-'Дата индикаторов'!AI53)</f>
        <v>1</v>
      </c>
      <c r="AI52" s="55">
        <f>IF('Дата индикаторов'!AJ53="No data","x",$AI$2-'Дата индикаторов'!AJ53)</f>
        <v>0</v>
      </c>
      <c r="AJ52" s="55">
        <f>IF('Дата индикаторов'!AK53="No data","x",$AJ$2-'Дата индикаторов'!AK53)</f>
        <v>0</v>
      </c>
      <c r="AK52" s="55">
        <f>IF('Дата индикаторов'!AL53="No data","x",$AK$2-'Дата индикаторов'!AL53)</f>
        <v>0</v>
      </c>
      <c r="AL52" s="55">
        <f>IF('Дата индикаторов'!AM53="No data","x",$AL$2-'Дата индикаторов'!AM53)</f>
        <v>0</v>
      </c>
      <c r="AM52" s="55">
        <f>IF('Дата индикаторов'!AN53="No data","x",$AM$2-'Дата индикаторов'!AN53)</f>
        <v>0</v>
      </c>
      <c r="AN52" s="55">
        <f>IF('Дата индикаторов'!AO53="No data","x",$AN$2-'Дата индикаторов'!AO53)</f>
        <v>0</v>
      </c>
      <c r="AO52" s="55">
        <f>IF('Дата индикаторов'!AP53="No data","x",$AO$2-'Дата индикаторов'!AP53)</f>
        <v>0</v>
      </c>
      <c r="AP52" s="55">
        <f>IF('Дата индикаторов'!AQ53="No data","x",$AP$2-'Дата индикаторов'!AQ53)</f>
        <v>0</v>
      </c>
      <c r="AQ52" s="55">
        <f>IF('Дата индикаторов'!AR53="No data","x",$AQ$2-'Дата индикаторов'!AR53)</f>
        <v>0</v>
      </c>
      <c r="AR52" s="55">
        <f>IF('Дата индикаторов'!AS53="No data","x",$AR$2-'Дата индикаторов'!AS53)</f>
        <v>0</v>
      </c>
      <c r="AS52" s="55">
        <f>IF('Дата индикаторов'!AT53="No data","x",$AS$2-'Дата индикаторов'!AT53)</f>
        <v>1</v>
      </c>
      <c r="AT52" s="55">
        <f>IF('Дата индикаторов'!AU53="No data","x",$AT$2-'Дата индикаторов'!AU53)</f>
        <v>0</v>
      </c>
      <c r="AU52" s="55">
        <f>IF('Дата индикаторов'!AV53="No data","x",$AU$2-'Дата индикаторов'!AV53)</f>
        <v>1</v>
      </c>
      <c r="AV52" s="55">
        <f>IF('Дата индикаторов'!AW53="No data","x",$AV$2-'Дата индикаторов'!AW53)</f>
        <v>0</v>
      </c>
      <c r="AW52" s="55">
        <f>IF('Дата индикаторов'!AX53="No data","x",$AW$2-'Дата индикаторов'!AX53)</f>
        <v>0</v>
      </c>
      <c r="AX52" s="55">
        <f>IF('Дата индикаторов'!AY53="No data","x",$AX$2-'Дата индикаторов'!AY53)</f>
        <v>1</v>
      </c>
      <c r="AY52" s="55">
        <f>IF('Дата индикаторов'!AZ53="No data","x",$AY$2-'Дата индикаторов'!AZ53)</f>
        <v>1</v>
      </c>
      <c r="AZ52" s="55">
        <f>IF('Дата индикаторов'!BA53="No data","x",$AZ$2-'Дата индикаторов'!BA53)</f>
        <v>1</v>
      </c>
      <c r="BA52" s="55">
        <f>IF('Дата индикаторов'!BB53="No data","x",$BA$2-'Дата индикаторов'!BB53)</f>
        <v>1</v>
      </c>
      <c r="BB52" s="55">
        <f>IF('Дата индикаторов'!BC53="No data","x",$BB$2-'Дата индикаторов'!BC53)</f>
        <v>0</v>
      </c>
      <c r="BC52" s="55">
        <f>IF('Дата индикаторов'!BD53="No data","x",$BC$2-'Дата индикаторов'!BD53)</f>
        <v>0</v>
      </c>
      <c r="BD52" s="55">
        <f>IF('Дата индикаторов'!BE53="No data","x",$BD$2-'Дата индикаторов'!BE53)</f>
        <v>0</v>
      </c>
      <c r="BE52" s="55">
        <f>IF('Дата индикаторов'!BF53="No data","x",$BE$2-'Дата индикаторов'!BF53)</f>
        <v>0</v>
      </c>
      <c r="BF52" s="55">
        <f>IF('Дата индикаторов'!BG53="No data","x",$BF$2-'Дата индикаторов'!BG53)</f>
        <v>0</v>
      </c>
      <c r="BG52" s="55">
        <f>IF('Дата индикаторов'!BH53="No data","x",$BG$2-'Дата индикаторов'!BH53)</f>
        <v>0</v>
      </c>
      <c r="BH52">
        <f t="shared" si="12"/>
        <v>11</v>
      </c>
      <c r="BI52" s="56">
        <f t="shared" si="1"/>
        <v>0.19642857142857142</v>
      </c>
      <c r="BJ52">
        <f t="shared" si="13"/>
        <v>11</v>
      </c>
      <c r="BK52" s="56">
        <f t="shared" si="14"/>
        <v>0.39729634752298193</v>
      </c>
      <c r="BL52" s="58">
        <f t="shared" si="15"/>
        <v>0</v>
      </c>
    </row>
    <row r="53" spans="1:64" ht="15.75">
      <c r="A53" s="343" t="s">
        <v>112</v>
      </c>
      <c r="B53" s="55">
        <f>IF('Дата индикаторов'!C54="No data","x",$B$2-'Дата индикаторов'!C54)</f>
        <v>0</v>
      </c>
      <c r="C53" s="55">
        <f>IF('Дата индикаторов'!D54="No data","x",$C$2-'Дата индикаторов'!D54)</f>
        <v>0</v>
      </c>
      <c r="D53" s="55">
        <f>IF('Дата индикаторов'!E54="No data","x",$C$2-'Дата индикаторов'!E54)</f>
        <v>0</v>
      </c>
      <c r="E53" s="55">
        <f>IF('Дата индикаторов'!F54="No data","x",$E$2-'Дата индикаторов'!F54)</f>
        <v>0</v>
      </c>
      <c r="F53" s="55">
        <f>IF('Дата индикаторов'!G54="No data","x",$F$2-'Дата индикаторов'!G54)</f>
        <v>0</v>
      </c>
      <c r="G53" s="55">
        <f>IF('Дата индикаторов'!H54="No data","x",$G$2-'Дата индикаторов'!H54)</f>
        <v>0</v>
      </c>
      <c r="H53" s="55">
        <f>IF('Дата индикаторов'!I54="No data","x",$H$2-'Дата индикаторов'!I54)</f>
        <v>0</v>
      </c>
      <c r="I53" s="55">
        <f>IF('Дата индикаторов'!J54="No data","x",$I$2-'Дата индикаторов'!J54)</f>
        <v>0</v>
      </c>
      <c r="J53" s="55">
        <f>IF('Дата индикаторов'!K54="No data","x",$J$2-'Дата индикаторов'!K54)</f>
        <v>0</v>
      </c>
      <c r="K53" s="55">
        <f>IF('Дата индикаторов'!L54="No data","x",$K$2-'Дата индикаторов'!L54)</f>
        <v>0</v>
      </c>
      <c r="L53" s="55">
        <f>IF('Дата индикаторов'!M54="No data","x",$L$2-'Дата индикаторов'!M54)</f>
        <v>0</v>
      </c>
      <c r="M53" s="55">
        <f>IF('Дата индикаторов'!N54="No data","x",$M$2-'Дата индикаторов'!N54)</f>
        <v>0</v>
      </c>
      <c r="N53" s="55">
        <f>IF('Дата индикаторов'!O54="No data","x",$N$2-'Дата индикаторов'!O54)</f>
        <v>0</v>
      </c>
      <c r="O53" s="55" t="str">
        <f>IF('Дата индикаторов'!P54="No data","x",$O$2-'Дата индикаторов'!P54)</f>
        <v>x</v>
      </c>
      <c r="P53" s="55">
        <f>IF('Дата индикаторов'!Q54="No data","x",$P$2-'Дата индикаторов'!Q54)</f>
        <v>0</v>
      </c>
      <c r="Q53" s="55">
        <f>IF('Дата индикаторов'!R54="No data","x",$Q$2-'Дата индикаторов'!R54)</f>
        <v>1</v>
      </c>
      <c r="R53" s="55">
        <f>IF('Дата индикаторов'!S54="No data","x",$R$2-'Дата индикаторов'!S54)</f>
        <v>1</v>
      </c>
      <c r="S53" s="55">
        <f>IF('Дата индикаторов'!T54="No data","x",$S$2-'Дата индикаторов'!T54)</f>
        <v>0</v>
      </c>
      <c r="T53" s="55">
        <f>IF('Дата индикаторов'!U54="No data","x",$T$2-'Дата индикаторов'!U54)</f>
        <v>0</v>
      </c>
      <c r="U53" s="55">
        <f>IF('Дата индикаторов'!V54="No data","x",$U$2-'Дата индикаторов'!V54)</f>
        <v>0</v>
      </c>
      <c r="V53" s="55">
        <f>IF('Дата индикаторов'!W54="No data","x",$V$2-'Дата индикаторов'!W54)</f>
        <v>0</v>
      </c>
      <c r="W53" s="55">
        <f>IF('Дата индикаторов'!X54="No data","x",$W$2-'Дата индикаторов'!X54)</f>
        <v>0</v>
      </c>
      <c r="X53" s="55">
        <f>IF('Дата индикаторов'!Y54="No data","x",$X$2-'Дата индикаторов'!Y54)</f>
        <v>0</v>
      </c>
      <c r="Y53" s="55">
        <f>IF('Дата индикаторов'!Z54="No data","x",$Y$2-'Дата индикаторов'!Z54)</f>
        <v>1</v>
      </c>
      <c r="Z53" s="55">
        <f>IF('Дата индикаторов'!AA54="No data","x",$Z$2-'Дата индикаторов'!AA54)</f>
        <v>0</v>
      </c>
      <c r="AA53" s="55">
        <f>IF('Дата индикаторов'!AB54="No data","x",$AA$2-'Дата индикаторов'!AB54)</f>
        <v>0</v>
      </c>
      <c r="AB53" s="55">
        <f>IF('Дата индикаторов'!AC54="No data","x",$AB$2-'Дата индикаторов'!AC54)</f>
        <v>0</v>
      </c>
      <c r="AC53" s="55">
        <f>IF('Дата индикаторов'!AD54="No data","x",$AC$2-'Дата индикаторов'!AD54)</f>
        <v>0</v>
      </c>
      <c r="AD53" s="55">
        <f>IF('Дата индикаторов'!AE54="No data","x",$AD$2-'Дата индикаторов'!AE54)</f>
        <v>0</v>
      </c>
      <c r="AE53" s="55" t="str">
        <f>IF('Дата индикаторов'!AF54="No data","x",$AE$2-'Дата индикаторов'!AF54)</f>
        <v>x</v>
      </c>
      <c r="AF53" s="55">
        <f>IF('Дата индикаторов'!AG54="No data","x",$AF$2-'Дата индикаторов'!AG54)</f>
        <v>0</v>
      </c>
      <c r="AG53" s="55">
        <f>IF('Дата индикаторов'!AH54="No data","x",$AG$2-'Дата индикаторов'!AH54)</f>
        <v>1</v>
      </c>
      <c r="AH53" s="55">
        <f>IF('Дата индикаторов'!AI54="No data","x",$AH$2-'Дата индикаторов'!AI54)</f>
        <v>1</v>
      </c>
      <c r="AI53" s="55">
        <f>IF('Дата индикаторов'!AJ54="No data","x",$AI$2-'Дата индикаторов'!AJ54)</f>
        <v>0</v>
      </c>
      <c r="AJ53" s="55">
        <f>IF('Дата индикаторов'!AK54="No data","x",$AJ$2-'Дата индикаторов'!AK54)</f>
        <v>0</v>
      </c>
      <c r="AK53" s="55">
        <f>IF('Дата индикаторов'!AL54="No data","x",$AK$2-'Дата индикаторов'!AL54)</f>
        <v>0</v>
      </c>
      <c r="AL53" s="55">
        <f>IF('Дата индикаторов'!AM54="No data","x",$AL$2-'Дата индикаторов'!AM54)</f>
        <v>0</v>
      </c>
      <c r="AM53" s="55">
        <f>IF('Дата индикаторов'!AN54="No data","x",$AM$2-'Дата индикаторов'!AN54)</f>
        <v>0</v>
      </c>
      <c r="AN53" s="55">
        <f>IF('Дата индикаторов'!AO54="No data","x",$AN$2-'Дата индикаторов'!AO54)</f>
        <v>0</v>
      </c>
      <c r="AO53" s="55">
        <f>IF('Дата индикаторов'!AP54="No data","x",$AO$2-'Дата индикаторов'!AP54)</f>
        <v>0</v>
      </c>
      <c r="AP53" s="55">
        <f>IF('Дата индикаторов'!AQ54="No data","x",$AP$2-'Дата индикаторов'!AQ54)</f>
        <v>0</v>
      </c>
      <c r="AQ53" s="55">
        <f>IF('Дата индикаторов'!AR54="No data","x",$AQ$2-'Дата индикаторов'!AR54)</f>
        <v>0</v>
      </c>
      <c r="AR53" s="55">
        <f>IF('Дата индикаторов'!AS54="No data","x",$AR$2-'Дата индикаторов'!AS54)</f>
        <v>0</v>
      </c>
      <c r="AS53" s="55">
        <f>IF('Дата индикаторов'!AT54="No data","x",$AS$2-'Дата индикаторов'!AT54)</f>
        <v>1</v>
      </c>
      <c r="AT53" s="55">
        <f>IF('Дата индикаторов'!AU54="No data","x",$AT$2-'Дата индикаторов'!AU54)</f>
        <v>0</v>
      </c>
      <c r="AU53" s="55">
        <f>IF('Дата индикаторов'!AV54="No data","x",$AU$2-'Дата индикаторов'!AV54)</f>
        <v>1</v>
      </c>
      <c r="AV53" s="55">
        <f>IF('Дата индикаторов'!AW54="No data","x",$AV$2-'Дата индикаторов'!AW54)</f>
        <v>0</v>
      </c>
      <c r="AW53" s="55">
        <f>IF('Дата индикаторов'!AX54="No data","x",$AW$2-'Дата индикаторов'!AX54)</f>
        <v>0</v>
      </c>
      <c r="AX53" s="55">
        <f>IF('Дата индикаторов'!AY54="No data","x",$AX$2-'Дата индикаторов'!AY54)</f>
        <v>1</v>
      </c>
      <c r="AY53" s="55">
        <f>IF('Дата индикаторов'!AZ54="No data","x",$AY$2-'Дата индикаторов'!AZ54)</f>
        <v>1</v>
      </c>
      <c r="AZ53" s="55">
        <f>IF('Дата индикаторов'!BA54="No data","x",$AZ$2-'Дата индикаторов'!BA54)</f>
        <v>1</v>
      </c>
      <c r="BA53" s="55">
        <f>IF('Дата индикаторов'!BB54="No data","x",$BA$2-'Дата индикаторов'!BB54)</f>
        <v>1</v>
      </c>
      <c r="BB53" s="55">
        <f>IF('Дата индикаторов'!BC54="No data","x",$BB$2-'Дата индикаторов'!BC54)</f>
        <v>0</v>
      </c>
      <c r="BC53" s="55">
        <f>IF('Дата индикаторов'!BD54="No data","x",$BC$2-'Дата индикаторов'!BD54)</f>
        <v>0</v>
      </c>
      <c r="BD53" s="55">
        <f>IF('Дата индикаторов'!BE54="No data","x",$BD$2-'Дата индикаторов'!BE54)</f>
        <v>0</v>
      </c>
      <c r="BE53" s="55">
        <f>IF('Дата индикаторов'!BF54="No data","x",$BE$2-'Дата индикаторов'!BF54)</f>
        <v>0</v>
      </c>
      <c r="BF53" s="55">
        <f>IF('Дата индикаторов'!BG54="No data","x",$BF$2-'Дата индикаторов'!BG54)</f>
        <v>0</v>
      </c>
      <c r="BG53" s="55">
        <f>IF('Дата индикаторов'!BH54="No data","x",$BG$2-'Дата индикаторов'!BH54)</f>
        <v>0</v>
      </c>
      <c r="BH53">
        <f t="shared" si="12"/>
        <v>11</v>
      </c>
      <c r="BI53" s="56">
        <f t="shared" si="1"/>
        <v>0.19642857142857142</v>
      </c>
      <c r="BJ53">
        <f t="shared" si="13"/>
        <v>11</v>
      </c>
      <c r="BK53" s="56">
        <f t="shared" si="14"/>
        <v>0.39729634752298193</v>
      </c>
      <c r="BL53" s="58">
        <f t="shared" si="15"/>
        <v>0</v>
      </c>
    </row>
  </sheetData>
  <phoneticPr fontId="115" type="noConversion"/>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L52"/>
  <sheetViews>
    <sheetView zoomScale="68" zoomScaleNormal="68" workbookViewId="0">
      <pane xSplit="1" ySplit="1" topLeftCell="B29" activePane="bottomRight" state="frozen"/>
      <selection pane="topRight" activeCell="B1" sqref="B1"/>
      <selection pane="bottomLeft" activeCell="A2" sqref="A2"/>
      <selection pane="bottomRight" activeCell="BJ1" sqref="BJ1"/>
    </sheetView>
  </sheetViews>
  <sheetFormatPr defaultRowHeight="15"/>
  <cols>
    <col min="2" max="40" width="5" bestFit="1" customWidth="1"/>
    <col min="41" max="43" width="5" customWidth="1"/>
    <col min="44" max="49" width="5" bestFit="1" customWidth="1"/>
    <col min="50" max="53" width="5" customWidth="1"/>
    <col min="54" max="59" width="5" bestFit="1" customWidth="1"/>
    <col min="60" max="62" width="5" customWidth="1"/>
  </cols>
  <sheetData>
    <row r="1" spans="1:64" ht="201.6" customHeight="1">
      <c r="A1" t="s">
        <v>178</v>
      </c>
      <c r="B1" s="54" t="s">
        <v>315</v>
      </c>
      <c r="C1" s="54" t="s">
        <v>316</v>
      </c>
      <c r="D1" s="54" t="s">
        <v>319</v>
      </c>
      <c r="E1" s="54" t="s">
        <v>320</v>
      </c>
      <c r="F1" s="54" t="s">
        <v>318</v>
      </c>
      <c r="G1" s="54" t="s">
        <v>339</v>
      </c>
      <c r="H1" s="54" t="s">
        <v>322</v>
      </c>
      <c r="I1" s="54" t="s">
        <v>343</v>
      </c>
      <c r="J1" s="54" t="s">
        <v>344</v>
      </c>
      <c r="K1" s="54" t="s">
        <v>359</v>
      </c>
      <c r="L1" s="54" t="s">
        <v>341</v>
      </c>
      <c r="M1" s="54" t="s">
        <v>342</v>
      </c>
      <c r="N1" s="54" t="s">
        <v>346</v>
      </c>
      <c r="O1" s="54" t="s">
        <v>347</v>
      </c>
      <c r="P1" s="54" t="s">
        <v>354</v>
      </c>
      <c r="Q1" s="54" t="s">
        <v>390</v>
      </c>
      <c r="R1" s="54" t="s">
        <v>401</v>
      </c>
      <c r="S1" s="54" t="s">
        <v>402</v>
      </c>
      <c r="T1" s="54" t="s">
        <v>403</v>
      </c>
      <c r="U1" s="54" t="s">
        <v>404</v>
      </c>
      <c r="V1" s="54" t="s">
        <v>405</v>
      </c>
      <c r="W1" s="54" t="s">
        <v>406</v>
      </c>
      <c r="X1" s="54" t="s">
        <v>407</v>
      </c>
      <c r="Y1" s="54" t="s">
        <v>684</v>
      </c>
      <c r="Z1" s="54" t="s">
        <v>409</v>
      </c>
      <c r="AA1" s="54" t="s">
        <v>410</v>
      </c>
      <c r="AB1" s="54" t="s">
        <v>410</v>
      </c>
      <c r="AC1" s="54" t="s">
        <v>411</v>
      </c>
      <c r="AD1" s="54" t="s">
        <v>412</v>
      </c>
      <c r="AE1" s="54" t="s">
        <v>413</v>
      </c>
      <c r="AF1" s="54" t="s">
        <v>414</v>
      </c>
      <c r="AG1" s="54" t="s">
        <v>360</v>
      </c>
      <c r="AH1" s="54" t="s">
        <v>361</v>
      </c>
      <c r="AI1" s="54" t="s">
        <v>348</v>
      </c>
      <c r="AJ1" s="54" t="s">
        <v>685</v>
      </c>
      <c r="AK1" s="54" t="s">
        <v>366</v>
      </c>
      <c r="AL1" s="54" t="s">
        <v>424</v>
      </c>
      <c r="AM1" s="54" t="s">
        <v>425</v>
      </c>
      <c r="AN1" s="54" t="s">
        <v>369</v>
      </c>
      <c r="AO1" s="47" t="s">
        <v>362</v>
      </c>
      <c r="AP1" s="47" t="s">
        <v>363</v>
      </c>
      <c r="AQ1" s="47" t="s">
        <v>427</v>
      </c>
      <c r="AR1" s="54" t="s">
        <v>428</v>
      </c>
      <c r="AS1" s="54" t="s">
        <v>429</v>
      </c>
      <c r="AT1" s="54" t="s">
        <v>374</v>
      </c>
      <c r="AU1" s="54" t="s">
        <v>375</v>
      </c>
      <c r="AV1" s="54" t="s">
        <v>430</v>
      </c>
      <c r="AW1" s="54" t="s">
        <v>431</v>
      </c>
      <c r="AX1" s="67" t="s">
        <v>380</v>
      </c>
      <c r="AY1" s="67" t="s">
        <v>381</v>
      </c>
      <c r="AZ1" s="67" t="s">
        <v>382</v>
      </c>
      <c r="BA1" s="67" t="s">
        <v>383</v>
      </c>
      <c r="BB1" s="54" t="s">
        <v>384</v>
      </c>
      <c r="BC1" s="54" t="s">
        <v>385</v>
      </c>
      <c r="BD1" s="54" t="s">
        <v>432</v>
      </c>
      <c r="BE1" s="54" t="s">
        <v>433</v>
      </c>
      <c r="BF1" s="54" t="s">
        <v>386</v>
      </c>
      <c r="BG1" s="54" t="s">
        <v>389</v>
      </c>
      <c r="BH1" s="54" t="s">
        <v>434</v>
      </c>
      <c r="BI1" s="54" t="s">
        <v>435</v>
      </c>
      <c r="BJ1" s="54" t="s">
        <v>437</v>
      </c>
      <c r="BK1" s="54" t="s">
        <v>58</v>
      </c>
      <c r="BL1" s="54" t="s">
        <v>59</v>
      </c>
    </row>
    <row r="2" spans="1:64" ht="15.75">
      <c r="A2" s="328" t="s">
        <v>73</v>
      </c>
      <c r="B2" s="55">
        <f>IF('Данные индикаторов'!D5="No Data",1,IF('Условный расчет данных'!C5&lt;&gt;"",1,0))</f>
        <v>0</v>
      </c>
      <c r="C2" s="55">
        <f>IF('Данные индикаторов'!E5="No Data",1,IF('Условный расчет данных'!D5&lt;&gt;"",1,0))</f>
        <v>0</v>
      </c>
      <c r="D2" s="55">
        <f>IF('Данные индикаторов'!F5="No Data",1,IF('Условный расчет данных'!E5&lt;&gt;"",1,0))</f>
        <v>0</v>
      </c>
      <c r="E2" s="55">
        <f>IF('Данные индикаторов'!G5="No Data",1,IF('Условный расчет данных'!F5&lt;&gt;"",1,0))</f>
        <v>0</v>
      </c>
      <c r="F2" s="55">
        <f>IF('Данные индикаторов'!H5="No Data",1,IF('Условный расчет данных'!G5&lt;&gt;"",1,0))</f>
        <v>0</v>
      </c>
      <c r="G2" s="55">
        <f>IF('Данные индикаторов'!I5="No Data",1,IF('Условный расчет данных'!H5&lt;&gt;"",1,0))</f>
        <v>0</v>
      </c>
      <c r="H2" s="55">
        <f>IF('Данные индикаторов'!J5="No Data",1,IF('Условный расчет данных'!I5&lt;&gt;"",1,0))</f>
        <v>0</v>
      </c>
      <c r="I2" s="55">
        <f>IF('Данные индикаторов'!K5="No Data",1,IF('Условный расчет данных'!J5&lt;&gt;"",1,0))</f>
        <v>0</v>
      </c>
      <c r="J2" s="55">
        <f>IF('Данные индикаторов'!L5="No Data",1,IF('Условный расчет данных'!K5&lt;&gt;"",1,0))</f>
        <v>0</v>
      </c>
      <c r="K2" s="55">
        <f>IF('Данные индикаторов'!AH5="No Data",1,IF('Условный расчет данных'!L5&lt;&gt;"",1,0))</f>
        <v>0</v>
      </c>
      <c r="L2" s="55">
        <f>IF('Данные индикаторов'!M5="No Data",1,IF('Условный расчет данных'!M5&lt;&gt;"",1,0))</f>
        <v>0</v>
      </c>
      <c r="M2" s="55">
        <f>IF('Данные индикаторов'!N5="No Data",1,IF('Условный расчет данных'!N5&lt;&gt;"",1,0))</f>
        <v>0</v>
      </c>
      <c r="N2" s="55">
        <f>IF('Данные индикаторов'!O5="No Data",1,IF('Условный расчет данных'!O5&lt;&gt;"",1,0))</f>
        <v>0</v>
      </c>
      <c r="O2" s="55">
        <f>IF('Данные индикаторов'!P5="No Data",1,IF('Условный расчет данных'!P5&lt;&gt;"",1,0))</f>
        <v>0</v>
      </c>
      <c r="P2" s="55">
        <f>IF('Данные индикаторов'!Q5="No Data",1,IF('Условный расчет данных'!Q5&lt;&gt;"",1,0))</f>
        <v>0</v>
      </c>
      <c r="Q2" s="55">
        <f>IF('Данные индикаторов'!R5="No Data",1,IF('Условный расчет данных'!R5&lt;&gt;"",1,0))</f>
        <v>0</v>
      </c>
      <c r="R2" s="55">
        <f>IF('Данные индикаторов'!S5="No Data",1,IF('Условный расчет данных'!S5&lt;&gt;"",1,0))</f>
        <v>0</v>
      </c>
      <c r="S2" s="55">
        <f>IF('Данные индикаторов'!T5="No Data",1,IF('Условный расчет данных'!T5&lt;&gt;"",1,0))</f>
        <v>0</v>
      </c>
      <c r="T2" s="55">
        <f>IF('Данные индикаторов'!U5="No Data",1,IF('Условный расчет данных'!U5&lt;&gt;"",1,0))</f>
        <v>0</v>
      </c>
      <c r="U2" s="55">
        <f>IF('Данные индикаторов'!V5="No Data",1,IF('Условный расчет данных'!V5&lt;&gt;"",1,0))</f>
        <v>0</v>
      </c>
      <c r="V2" s="55">
        <f>IF('Данные индикаторов'!W5="No Data",1,IF('Условный расчет данных'!W5&lt;&gt;"",1,0))</f>
        <v>0</v>
      </c>
      <c r="W2" s="55">
        <f>IF('Данные индикаторов'!X5="No Data",1,IF('Условный расчет данных'!X5&lt;&gt;"",1,0))</f>
        <v>0</v>
      </c>
      <c r="X2" s="55">
        <f>IF('Данные индикаторов'!Y5="No Data",1,IF('Условный расчет данных'!Y5&lt;&gt;"",1,0))</f>
        <v>0</v>
      </c>
      <c r="Y2" s="55">
        <f>IF('Данные индикаторов'!Z5="No Data",1,IF('Условный расчет данных'!Z5&lt;&gt;"",1,0))</f>
        <v>0</v>
      </c>
      <c r="Z2" s="55">
        <f>IF('Данные индикаторов'!AA5="No Data",1,IF('Условный расчет данных'!AA5&lt;&gt;"",1,0))</f>
        <v>0</v>
      </c>
      <c r="AA2" s="55">
        <f>IF('Данные индикаторов'!AB5="No Data",1,IF('Условный расчет данных'!AB5&lt;&gt;"",1,0))</f>
        <v>0</v>
      </c>
      <c r="AB2" s="55">
        <f>IF('Данные индикаторов'!AC5="No Data",1,IF('Условный расчет данных'!AC5&lt;&gt;"",1,0))</f>
        <v>0</v>
      </c>
      <c r="AC2" s="55">
        <f>IF('Данные индикаторов'!AD5="No Data",1,IF('Условный расчет данных'!AD5&lt;&gt;"",1,0))</f>
        <v>0</v>
      </c>
      <c r="AD2" s="55">
        <f>IF('Данные индикаторов'!AE5="No Data",1,IF('Условный расчет данных'!AE5&lt;&gt;"",1,0))</f>
        <v>0</v>
      </c>
      <c r="AE2" s="55">
        <f>IF('Данные индикаторов'!AF5="No Data",1,IF('Условный расчет данных'!AF5&lt;&gt;"",1,0))</f>
        <v>1</v>
      </c>
      <c r="AF2" s="55">
        <f>IF('Данные индикаторов'!AG5="No Data",1,IF('Условный расчет данных'!AG5&lt;&gt;"",1,0))</f>
        <v>0</v>
      </c>
      <c r="AG2" s="55">
        <f>IF('Данные индикаторов'!AI5="No Data",1,IF('Условный расчет данных'!AH5&lt;&gt;"",1,0))</f>
        <v>0</v>
      </c>
      <c r="AH2" s="55">
        <f>IF('Данные индикаторов'!AJ5="No Data",1,IF('Условный расчет данных'!AI5&lt;&gt;"",1,0))</f>
        <v>0</v>
      </c>
      <c r="AI2" s="55">
        <f>IF('Данные индикаторов'!AK5="No Data",1,IF('Условный расчет данных'!AJ5&lt;&gt;"",1,0))</f>
        <v>0</v>
      </c>
      <c r="AJ2" s="55">
        <f>IF('Данные индикаторов'!AL5="No Data",1,IF('Условный расчет данных'!AK5&lt;&gt;"",1,0))</f>
        <v>0</v>
      </c>
      <c r="AK2" s="55">
        <f>IF('Данные индикаторов'!AM5="No Data",1,IF('Условный расчет данных'!AL5&lt;&gt;"",1,0))</f>
        <v>0</v>
      </c>
      <c r="AL2" s="55">
        <f>IF('Данные индикаторов'!AN5="No Data",1,IF('Условный расчет данных'!AM5&lt;&gt;"",1,0))</f>
        <v>0</v>
      </c>
      <c r="AM2" s="55">
        <f>IF('Данные индикаторов'!AO5="No Data",1,IF('Условный расчет данных'!AN5&lt;&gt;"",1,0))</f>
        <v>0</v>
      </c>
      <c r="AN2" s="55">
        <f>IF('Данные индикаторов'!AP5="No Data",1,IF('Условный расчет данных'!AO5&lt;&gt;"",1,0))</f>
        <v>0</v>
      </c>
      <c r="AO2" s="55">
        <f>IF('Данные индикаторов'!AQ5="No Data",1,IF('Условный расчет данных'!AS5&lt;&gt;"",1,0))</f>
        <v>0</v>
      </c>
      <c r="AP2" s="55">
        <f>IF('Данные индикаторов'!AR5="No Data",1,IF('Условный расчет данных'!AT5&lt;&gt;"",1,0))</f>
        <v>0</v>
      </c>
      <c r="AQ2" s="55">
        <f>IF('Данные индикаторов'!AS5="No Data",1,IF('Условный расчет данных'!AU5&lt;&gt;"",1,0))</f>
        <v>0</v>
      </c>
      <c r="AR2" s="55">
        <f>IF('Данные индикаторов'!AT5="No Data",1,IF('Условный расчет данных'!AS5&lt;&gt;"",1,0))</f>
        <v>0</v>
      </c>
      <c r="AS2" s="55">
        <f>IF('Данные индикаторов'!AU5="No Data",1,IF('Условный расчет данных'!AT5&lt;&gt;"",1,0))</f>
        <v>0</v>
      </c>
      <c r="AT2" s="55">
        <f>IF('Данные индикаторов'!AV5="No Data",1,IF('Условный расчет данных'!AU5&lt;&gt;"",1,0))</f>
        <v>0</v>
      </c>
      <c r="AU2" s="55">
        <f>IF('Данные индикаторов'!AW5="No Data",1,IF('Условный расчет данных'!AV5&lt;&gt;"",1,0))</f>
        <v>0</v>
      </c>
      <c r="AV2" s="55">
        <f>IF('Данные индикаторов'!AX5="No Data",1,IF('Условный расчет данных'!AW5&lt;&gt;"",1,0))</f>
        <v>0</v>
      </c>
      <c r="AW2" s="55">
        <f>IF('Данные индикаторов'!AY5="No Data",1,IF('Условный расчет данных'!AX5&lt;&gt;"",1,0))</f>
        <v>0</v>
      </c>
      <c r="AX2" s="55">
        <f>IF('Данные индикаторов'!AZ5="No Data",1,IF('Условный расчет данных'!AY5&lt;&gt;"",1,0))</f>
        <v>0</v>
      </c>
      <c r="AY2" s="55">
        <f>IF('Данные индикаторов'!BA5="No Data",1,IF('Условный расчет данных'!AZ5&lt;&gt;"",1,0))</f>
        <v>0</v>
      </c>
      <c r="AZ2" s="55">
        <f>IF('Данные индикаторов'!BB5="No Data",1,IF('Условный расчет данных'!BA5&lt;&gt;"",1,0))</f>
        <v>0</v>
      </c>
      <c r="BA2" s="55">
        <f>IF('Данные индикаторов'!BC5="No Data",1,IF('Условный расчет данных'!BB5&lt;&gt;"",1,0))</f>
        <v>0</v>
      </c>
      <c r="BB2" s="55">
        <f>IF('Данные индикаторов'!BD5="No Data",1,IF('Условный расчет данных'!BC5&lt;&gt;"",1,0))</f>
        <v>0</v>
      </c>
      <c r="BC2" s="55">
        <f>IF('Данные индикаторов'!BE5="No Data",1,IF('Условный расчет данных'!BD5&lt;&gt;"",1,0))</f>
        <v>0</v>
      </c>
      <c r="BD2" s="55">
        <f>IF('Данные индикаторов'!BF5="No Data",1,IF('Условный расчет данных'!BE5&lt;&gt;"",1,0))</f>
        <v>0</v>
      </c>
      <c r="BE2" s="55">
        <f>IF('Данные индикаторов'!BG5="No Data",1,IF('Условный расчет данных'!BF5&lt;&gt;"",1,0))</f>
        <v>0</v>
      </c>
      <c r="BF2" s="55">
        <f>IF('Данные индикаторов'!BH5="No Data",1,IF('Условный расчет данных'!BG5&lt;&gt;"",1,0))</f>
        <v>0</v>
      </c>
      <c r="BG2" s="55">
        <f>IF('Данные индикаторов'!BI5="No Data",1,IF('Условный расчет данных'!BH5&lt;&gt;"",1,0))</f>
        <v>0</v>
      </c>
      <c r="BH2" s="55">
        <f>IF('Данные индикаторов'!BJ5="No Data",1,IF('Условный расчет данных'!BI5&lt;&gt;"",1,0))</f>
        <v>0</v>
      </c>
      <c r="BI2" s="55">
        <f>IF('Данные индикаторов'!BK5="No Data",1,IF('Условный расчет данных'!BJ5&lt;&gt;"",1,0))</f>
        <v>0</v>
      </c>
      <c r="BJ2" s="55">
        <f>IF('Данные индикаторов'!BL5="No Data",1,IF('Условный расчет данных'!BK5&lt;&gt;"",1,0))</f>
        <v>0</v>
      </c>
      <c r="BK2">
        <f t="shared" ref="BK2:BK45" si="0">SUM(B2:BJ2)</f>
        <v>1</v>
      </c>
      <c r="BL2" s="57">
        <f t="shared" ref="BL2:BL45" si="1">BK2/54</f>
        <v>1.8518518518518517E-2</v>
      </c>
    </row>
    <row r="3" spans="1:64" ht="15.75">
      <c r="A3" s="328" t="s">
        <v>74</v>
      </c>
      <c r="B3" s="55">
        <f>IF('Данные индикаторов'!D6="No Data",1,IF('Условный расчет данных'!C6&lt;&gt;"",1,0))</f>
        <v>0</v>
      </c>
      <c r="C3" s="55">
        <f>IF('Данные индикаторов'!E6="No Data",1,IF('Условный расчет данных'!D6&lt;&gt;"",1,0))</f>
        <v>0</v>
      </c>
      <c r="D3" s="55">
        <f>IF('Данные индикаторов'!F6="No Data",1,IF('Условный расчет данных'!E6&lt;&gt;"",1,0))</f>
        <v>0</v>
      </c>
      <c r="E3" s="55">
        <f>IF('Данные индикаторов'!G6="No Data",1,IF('Условный расчет данных'!F6&lt;&gt;"",1,0))</f>
        <v>0</v>
      </c>
      <c r="F3" s="55">
        <f>IF('Данные индикаторов'!H6="No Data",1,IF('Условный расчет данных'!G6&lt;&gt;"",1,0))</f>
        <v>0</v>
      </c>
      <c r="G3" s="55">
        <f>IF('Данные индикаторов'!I6="No Data",1,IF('Условный расчет данных'!H6&lt;&gt;"",1,0))</f>
        <v>0</v>
      </c>
      <c r="H3" s="55">
        <f>IF('Данные индикаторов'!J6="No Data",1,IF('Условный расчет данных'!I6&lt;&gt;"",1,0))</f>
        <v>0</v>
      </c>
      <c r="I3" s="55">
        <f>IF('Данные индикаторов'!K6="No Data",1,IF('Условный расчет данных'!J6&lt;&gt;"",1,0))</f>
        <v>0</v>
      </c>
      <c r="J3" s="55">
        <f>IF('Данные индикаторов'!L6="No Data",1,IF('Условный расчет данных'!K6&lt;&gt;"",1,0))</f>
        <v>0</v>
      </c>
      <c r="K3" s="55">
        <f>IF('Данные индикаторов'!AH6="No Data",1,IF('Условный расчет данных'!L6&lt;&gt;"",1,0))</f>
        <v>0</v>
      </c>
      <c r="L3" s="55">
        <f>IF('Данные индикаторов'!M6="No Data",1,IF('Условный расчет данных'!M6&lt;&gt;"",1,0))</f>
        <v>0</v>
      </c>
      <c r="M3" s="55">
        <f>IF('Данные индикаторов'!N6="No Data",1,IF('Условный расчет данных'!N6&lt;&gt;"",1,0))</f>
        <v>0</v>
      </c>
      <c r="N3" s="55">
        <f>IF('Данные индикаторов'!O6="No Data",1,IF('Условный расчет данных'!O6&lt;&gt;"",1,0))</f>
        <v>0</v>
      </c>
      <c r="O3" s="55">
        <f>IF('Данные индикаторов'!P6="No Data",1,IF('Условный расчет данных'!P6&lt;&gt;"",1,0))</f>
        <v>0</v>
      </c>
      <c r="P3" s="55">
        <f>IF('Данные индикаторов'!Q6="No Data",1,IF('Условный расчет данных'!Q6&lt;&gt;"",1,0))</f>
        <v>0</v>
      </c>
      <c r="Q3" s="55">
        <f>IF('Данные индикаторов'!R6="No Data",1,IF('Условный расчет данных'!R6&lt;&gt;"",1,0))</f>
        <v>0</v>
      </c>
      <c r="R3" s="55">
        <f>IF('Данные индикаторов'!S6="No Data",1,IF('Условный расчет данных'!S6&lt;&gt;"",1,0))</f>
        <v>0</v>
      </c>
      <c r="S3" s="55">
        <f>IF('Данные индикаторов'!T6="No Data",1,IF('Условный расчет данных'!T6&lt;&gt;"",1,0))</f>
        <v>0</v>
      </c>
      <c r="T3" s="55">
        <f>IF('Данные индикаторов'!U6="No Data",1,IF('Условный расчет данных'!U6&lt;&gt;"",1,0))</f>
        <v>0</v>
      </c>
      <c r="U3" s="55">
        <f>IF('Данные индикаторов'!V6="No Data",1,IF('Условный расчет данных'!V6&lt;&gt;"",1,0))</f>
        <v>0</v>
      </c>
      <c r="V3" s="55">
        <f>IF('Данные индикаторов'!W6="No Data",1,IF('Условный расчет данных'!W6&lt;&gt;"",1,0))</f>
        <v>0</v>
      </c>
      <c r="W3" s="55">
        <f>IF('Данные индикаторов'!X6="No Data",1,IF('Условный расчет данных'!X6&lt;&gt;"",1,0))</f>
        <v>0</v>
      </c>
      <c r="X3" s="55">
        <f>IF('Данные индикаторов'!Y6="No Data",1,IF('Условный расчет данных'!Y6&lt;&gt;"",1,0))</f>
        <v>0</v>
      </c>
      <c r="Y3" s="55">
        <f>IF('Данные индикаторов'!Z6="No Data",1,IF('Условный расчет данных'!Z6&lt;&gt;"",1,0))</f>
        <v>0</v>
      </c>
      <c r="Z3" s="55">
        <f>IF('Данные индикаторов'!AA6="No Data",1,IF('Условный расчет данных'!AA6&lt;&gt;"",1,0))</f>
        <v>0</v>
      </c>
      <c r="AA3" s="55">
        <f>IF('Данные индикаторов'!AB6="No Data",1,IF('Условный расчет данных'!AB6&lt;&gt;"",1,0))</f>
        <v>0</v>
      </c>
      <c r="AB3" s="55">
        <f>IF('Данные индикаторов'!AC6="No Data",1,IF('Условный расчет данных'!AC6&lt;&gt;"",1,0))</f>
        <v>0</v>
      </c>
      <c r="AC3" s="55">
        <f>IF('Данные индикаторов'!AD6="No Data",1,IF('Условный расчет данных'!AD6&lt;&gt;"",1,0))</f>
        <v>0</v>
      </c>
      <c r="AD3" s="55">
        <f>IF('Данные индикаторов'!AE6="No Data",1,IF('Условный расчет данных'!AE6&lt;&gt;"",1,0))</f>
        <v>0</v>
      </c>
      <c r="AE3" s="55">
        <f>IF('Данные индикаторов'!AF6="No Data",1,IF('Условный расчет данных'!AF6&lt;&gt;"",1,0))</f>
        <v>1</v>
      </c>
      <c r="AF3" s="55">
        <f>IF('Данные индикаторов'!AG6="No Data",1,IF('Условный расчет данных'!AG6&lt;&gt;"",1,0))</f>
        <v>0</v>
      </c>
      <c r="AG3" s="55">
        <f>IF('Данные индикаторов'!AI6="No Data",1,IF('Условный расчет данных'!AH6&lt;&gt;"",1,0))</f>
        <v>0</v>
      </c>
      <c r="AH3" s="55">
        <f>IF('Данные индикаторов'!AJ6="No Data",1,IF('Условный расчет данных'!AI6&lt;&gt;"",1,0))</f>
        <v>0</v>
      </c>
      <c r="AI3" s="55">
        <f>IF('Данные индикаторов'!AK6="No Data",1,IF('Условный расчет данных'!AJ6&lt;&gt;"",1,0))</f>
        <v>0</v>
      </c>
      <c r="AJ3" s="55">
        <f>IF('Данные индикаторов'!AL6="No Data",1,IF('Условный расчет данных'!AK6&lt;&gt;"",1,0))</f>
        <v>0</v>
      </c>
      <c r="AK3" s="55">
        <f>IF('Данные индикаторов'!AM6="No Data",1,IF('Условный расчет данных'!AL6&lt;&gt;"",1,0))</f>
        <v>0</v>
      </c>
      <c r="AL3" s="55">
        <f>IF('Данные индикаторов'!AN6="No Data",1,IF('Условный расчет данных'!AM6&lt;&gt;"",1,0))</f>
        <v>0</v>
      </c>
      <c r="AM3" s="55">
        <f>IF('Данные индикаторов'!AO6="No Data",1,IF('Условный расчет данных'!AN6&lt;&gt;"",1,0))</f>
        <v>0</v>
      </c>
      <c r="AN3" s="55">
        <f>IF('Данные индикаторов'!AP6="No Data",1,IF('Условный расчет данных'!AO6&lt;&gt;"",1,0))</f>
        <v>0</v>
      </c>
      <c r="AO3" s="55">
        <f>IF('Данные индикаторов'!AQ6="No Data",1,IF('Условный расчет данных'!AS6&lt;&gt;"",1,0))</f>
        <v>0</v>
      </c>
      <c r="AP3" s="55">
        <f>IF('Данные индикаторов'!AR6="No Data",1,IF('Условный расчет данных'!AT6&lt;&gt;"",1,0))</f>
        <v>0</v>
      </c>
      <c r="AQ3" s="55">
        <f>IF('Данные индикаторов'!AS6="No Data",1,IF('Условный расчет данных'!AU6&lt;&gt;"",1,0))</f>
        <v>0</v>
      </c>
      <c r="AR3" s="55">
        <f>IF('Данные индикаторов'!AT6="No Data",1,IF('Условный расчет данных'!AS6&lt;&gt;"",1,0))</f>
        <v>0</v>
      </c>
      <c r="AS3" s="55">
        <f>IF('Данные индикаторов'!AU6="No Data",1,IF('Условный расчет данных'!AT6&lt;&gt;"",1,0))</f>
        <v>0</v>
      </c>
      <c r="AT3" s="55">
        <f>IF('Данные индикаторов'!AV6="No Data",1,IF('Условный расчет данных'!AU6&lt;&gt;"",1,0))</f>
        <v>0</v>
      </c>
      <c r="AU3" s="55">
        <f>IF('Данные индикаторов'!AW6="No Data",1,IF('Условный расчет данных'!AV6&lt;&gt;"",1,0))</f>
        <v>0</v>
      </c>
      <c r="AV3" s="55">
        <f>IF('Данные индикаторов'!AX6="No Data",1,IF('Условный расчет данных'!AW6&lt;&gt;"",1,0))</f>
        <v>0</v>
      </c>
      <c r="AW3" s="55">
        <f>IF('Данные индикаторов'!AY6="No Data",1,IF('Условный расчет данных'!AX6&lt;&gt;"",1,0))</f>
        <v>0</v>
      </c>
      <c r="AX3" s="55">
        <f>IF('Данные индикаторов'!AZ6="No Data",1,IF('Условный расчет данных'!AY6&lt;&gt;"",1,0))</f>
        <v>0</v>
      </c>
      <c r="AY3" s="55">
        <f>IF('Данные индикаторов'!BA6="No Data",1,IF('Условный расчет данных'!AZ6&lt;&gt;"",1,0))</f>
        <v>0</v>
      </c>
      <c r="AZ3" s="55">
        <f>IF('Данные индикаторов'!BB6="No Data",1,IF('Условный расчет данных'!BA6&lt;&gt;"",1,0))</f>
        <v>0</v>
      </c>
      <c r="BA3" s="55">
        <f>IF('Данные индикаторов'!BC6="No Data",1,IF('Условный расчет данных'!BB6&lt;&gt;"",1,0))</f>
        <v>0</v>
      </c>
      <c r="BB3" s="55">
        <f>IF('Данные индикаторов'!BD6="No Data",1,IF('Условный расчет данных'!BC6&lt;&gt;"",1,0))</f>
        <v>0</v>
      </c>
      <c r="BC3" s="55">
        <f>IF('Данные индикаторов'!BE6="No Data",1,IF('Условный расчет данных'!BD6&lt;&gt;"",1,0))</f>
        <v>0</v>
      </c>
      <c r="BD3" s="55">
        <f>IF('Данные индикаторов'!BF6="No Data",1,IF('Условный расчет данных'!BE6&lt;&gt;"",1,0))</f>
        <v>0</v>
      </c>
      <c r="BE3" s="55">
        <f>IF('Данные индикаторов'!BG6="No Data",1,IF('Условный расчет данных'!BF6&lt;&gt;"",1,0))</f>
        <v>0</v>
      </c>
      <c r="BF3" s="55">
        <f>IF('Данные индикаторов'!BH6="No Data",1,IF('Условный расчет данных'!BG6&lt;&gt;"",1,0))</f>
        <v>0</v>
      </c>
      <c r="BG3" s="55">
        <f>IF('Данные индикаторов'!BI6="No Data",1,IF('Условный расчет данных'!BH6&lt;&gt;"",1,0))</f>
        <v>0</v>
      </c>
      <c r="BH3" s="55">
        <f>IF('Данные индикаторов'!BJ6="No Data",1,IF('Условный расчет данных'!BI6&lt;&gt;"",1,0))</f>
        <v>0</v>
      </c>
      <c r="BI3" s="55">
        <f>IF('Данные индикаторов'!BK6="No Data",1,IF('Условный расчет данных'!BJ6&lt;&gt;"",1,0))</f>
        <v>0</v>
      </c>
      <c r="BJ3" s="55">
        <f>IF('Данные индикаторов'!BL6="No Data",1,IF('Условный расчет данных'!BK6&lt;&gt;"",1,0))</f>
        <v>0</v>
      </c>
      <c r="BK3">
        <f t="shared" si="0"/>
        <v>1</v>
      </c>
      <c r="BL3" s="57">
        <f t="shared" si="1"/>
        <v>1.8518518518518517E-2</v>
      </c>
    </row>
    <row r="4" spans="1:64" ht="15.75">
      <c r="A4" s="328" t="s">
        <v>75</v>
      </c>
      <c r="B4" s="55">
        <f>IF('Данные индикаторов'!D7="No Data",1,IF('Условный расчет данных'!C7&lt;&gt;"",1,0))</f>
        <v>0</v>
      </c>
      <c r="C4" s="55">
        <f>IF('Данные индикаторов'!E7="No Data",1,IF('Условный расчет данных'!D7&lt;&gt;"",1,0))</f>
        <v>0</v>
      </c>
      <c r="D4" s="55">
        <f>IF('Данные индикаторов'!F7="No Data",1,IF('Условный расчет данных'!E7&lt;&gt;"",1,0))</f>
        <v>0</v>
      </c>
      <c r="E4" s="55">
        <f>IF('Данные индикаторов'!G7="No Data",1,IF('Условный расчет данных'!F7&lt;&gt;"",1,0))</f>
        <v>0</v>
      </c>
      <c r="F4" s="55">
        <f>IF('Данные индикаторов'!H7="No Data",1,IF('Условный расчет данных'!G7&lt;&gt;"",1,0))</f>
        <v>0</v>
      </c>
      <c r="G4" s="55">
        <f>IF('Данные индикаторов'!I7="No Data",1,IF('Условный расчет данных'!H7&lt;&gt;"",1,0))</f>
        <v>0</v>
      </c>
      <c r="H4" s="55">
        <f>IF('Данные индикаторов'!J7="No Data",1,IF('Условный расчет данных'!I7&lt;&gt;"",1,0))</f>
        <v>0</v>
      </c>
      <c r="I4" s="55">
        <f>IF('Данные индикаторов'!K7="No Data",1,IF('Условный расчет данных'!J7&lt;&gt;"",1,0))</f>
        <v>0</v>
      </c>
      <c r="J4" s="55">
        <f>IF('Данные индикаторов'!L7="No Data",1,IF('Условный расчет данных'!K7&lt;&gt;"",1,0))</f>
        <v>0</v>
      </c>
      <c r="K4" s="55">
        <f>IF('Данные индикаторов'!AH7="No Data",1,IF('Условный расчет данных'!L7&lt;&gt;"",1,0))</f>
        <v>0</v>
      </c>
      <c r="L4" s="55">
        <f>IF('Данные индикаторов'!M7="No Data",1,IF('Условный расчет данных'!M7&lt;&gt;"",1,0))</f>
        <v>0</v>
      </c>
      <c r="M4" s="55">
        <f>IF('Данные индикаторов'!N7="No Data",1,IF('Условный расчет данных'!N7&lt;&gt;"",1,0))</f>
        <v>0</v>
      </c>
      <c r="N4" s="55">
        <f>IF('Данные индикаторов'!O7="No Data",1,IF('Условный расчет данных'!O7&lt;&gt;"",1,0))</f>
        <v>0</v>
      </c>
      <c r="O4" s="55">
        <f>IF('Данные индикаторов'!P7="No Data",1,IF('Условный расчет данных'!P7&lt;&gt;"",1,0))</f>
        <v>0</v>
      </c>
      <c r="P4" s="55">
        <f>IF('Данные индикаторов'!Q7="No Data",1,IF('Условный расчет данных'!Q7&lt;&gt;"",1,0))</f>
        <v>0</v>
      </c>
      <c r="Q4" s="55">
        <f>IF('Данные индикаторов'!R7="No Data",1,IF('Условный расчет данных'!R7&lt;&gt;"",1,0))</f>
        <v>0</v>
      </c>
      <c r="R4" s="55">
        <f>IF('Данные индикаторов'!S7="No Data",1,IF('Условный расчет данных'!S7&lt;&gt;"",1,0))</f>
        <v>0</v>
      </c>
      <c r="S4" s="55">
        <f>IF('Данные индикаторов'!T7="No Data",1,IF('Условный расчет данных'!T7&lt;&gt;"",1,0))</f>
        <v>0</v>
      </c>
      <c r="T4" s="55">
        <f>IF('Данные индикаторов'!U7="No Data",1,IF('Условный расчет данных'!U7&lt;&gt;"",1,0))</f>
        <v>0</v>
      </c>
      <c r="U4" s="55">
        <f>IF('Данные индикаторов'!V7="No Data",1,IF('Условный расчет данных'!V7&lt;&gt;"",1,0))</f>
        <v>0</v>
      </c>
      <c r="V4" s="55">
        <f>IF('Данные индикаторов'!W7="No Data",1,IF('Условный расчет данных'!W7&lt;&gt;"",1,0))</f>
        <v>0</v>
      </c>
      <c r="W4" s="55">
        <f>IF('Данные индикаторов'!X7="No Data",1,IF('Условный расчет данных'!X7&lt;&gt;"",1,0))</f>
        <v>0</v>
      </c>
      <c r="X4" s="55">
        <f>IF('Данные индикаторов'!Y7="No Data",1,IF('Условный расчет данных'!Y7&lt;&gt;"",1,0))</f>
        <v>0</v>
      </c>
      <c r="Y4" s="55">
        <f>IF('Данные индикаторов'!Z7="No Data",1,IF('Условный расчет данных'!Z7&lt;&gt;"",1,0))</f>
        <v>0</v>
      </c>
      <c r="Z4" s="55">
        <f>IF('Данные индикаторов'!AA7="No Data",1,IF('Условный расчет данных'!AA7&lt;&gt;"",1,0))</f>
        <v>0</v>
      </c>
      <c r="AA4" s="55">
        <f>IF('Данные индикаторов'!AB7="No Data",1,IF('Условный расчет данных'!AB7&lt;&gt;"",1,0))</f>
        <v>0</v>
      </c>
      <c r="AB4" s="55">
        <f>IF('Данные индикаторов'!AC7="No Data",1,IF('Условный расчет данных'!AC7&lt;&gt;"",1,0))</f>
        <v>0</v>
      </c>
      <c r="AC4" s="55">
        <f>IF('Данные индикаторов'!AD7="No Data",1,IF('Условный расчет данных'!AD7&lt;&gt;"",1,0))</f>
        <v>0</v>
      </c>
      <c r="AD4" s="55">
        <f>IF('Данные индикаторов'!AE7="No Data",1,IF('Условный расчет данных'!AE7&lt;&gt;"",1,0))</f>
        <v>0</v>
      </c>
      <c r="AE4" s="55">
        <f>IF('Данные индикаторов'!AF7="No Data",1,IF('Условный расчет данных'!AF7&lt;&gt;"",1,0))</f>
        <v>1</v>
      </c>
      <c r="AF4" s="55">
        <f>IF('Данные индикаторов'!AG7="No Data",1,IF('Условный расчет данных'!AG7&lt;&gt;"",1,0))</f>
        <v>0</v>
      </c>
      <c r="AG4" s="55">
        <f>IF('Данные индикаторов'!AI7="No Data",1,IF('Условный расчет данных'!AH7&lt;&gt;"",1,0))</f>
        <v>0</v>
      </c>
      <c r="AH4" s="55">
        <f>IF('Данные индикаторов'!AJ7="No Data",1,IF('Условный расчет данных'!AI7&lt;&gt;"",1,0))</f>
        <v>0</v>
      </c>
      <c r="AI4" s="55">
        <f>IF('Данные индикаторов'!AK7="No Data",1,IF('Условный расчет данных'!AJ7&lt;&gt;"",1,0))</f>
        <v>0</v>
      </c>
      <c r="AJ4" s="55">
        <f>IF('Данные индикаторов'!AL7="No Data",1,IF('Условный расчет данных'!AK7&lt;&gt;"",1,0))</f>
        <v>0</v>
      </c>
      <c r="AK4" s="55">
        <f>IF('Данные индикаторов'!AM7="No Data",1,IF('Условный расчет данных'!AL7&lt;&gt;"",1,0))</f>
        <v>0</v>
      </c>
      <c r="AL4" s="55">
        <f>IF('Данные индикаторов'!AN7="No Data",1,IF('Условный расчет данных'!AM7&lt;&gt;"",1,0))</f>
        <v>0</v>
      </c>
      <c r="AM4" s="55">
        <f>IF('Данные индикаторов'!AO7="No Data",1,IF('Условный расчет данных'!AN7&lt;&gt;"",1,0))</f>
        <v>0</v>
      </c>
      <c r="AN4" s="55">
        <f>IF('Данные индикаторов'!AP7="No Data",1,IF('Условный расчет данных'!AO7&lt;&gt;"",1,0))</f>
        <v>0</v>
      </c>
      <c r="AO4" s="55">
        <f>IF('Данные индикаторов'!AQ7="No Data",1,IF('Условный расчет данных'!AS7&lt;&gt;"",1,0))</f>
        <v>0</v>
      </c>
      <c r="AP4" s="55">
        <f>IF('Данные индикаторов'!AR7="No Data",1,IF('Условный расчет данных'!AT7&lt;&gt;"",1,0))</f>
        <v>0</v>
      </c>
      <c r="AQ4" s="55">
        <f>IF('Данные индикаторов'!AS7="No Data",1,IF('Условный расчет данных'!AU7&lt;&gt;"",1,0))</f>
        <v>0</v>
      </c>
      <c r="AR4" s="55">
        <f>IF('Данные индикаторов'!AT7="No Data",1,IF('Условный расчет данных'!AS7&lt;&gt;"",1,0))</f>
        <v>0</v>
      </c>
      <c r="AS4" s="55">
        <f>IF('Данные индикаторов'!AU7="No Data",1,IF('Условный расчет данных'!AT7&lt;&gt;"",1,0))</f>
        <v>0</v>
      </c>
      <c r="AT4" s="55">
        <f>IF('Данные индикаторов'!AV7="No Data",1,IF('Условный расчет данных'!AU7&lt;&gt;"",1,0))</f>
        <v>0</v>
      </c>
      <c r="AU4" s="55">
        <f>IF('Данные индикаторов'!AW7="No Data",1,IF('Условный расчет данных'!AV7&lt;&gt;"",1,0))</f>
        <v>0</v>
      </c>
      <c r="AV4" s="55">
        <f>IF('Данные индикаторов'!AX7="No Data",1,IF('Условный расчет данных'!AW7&lt;&gt;"",1,0))</f>
        <v>0</v>
      </c>
      <c r="AW4" s="55">
        <f>IF('Данные индикаторов'!AY7="No Data",1,IF('Условный расчет данных'!AX7&lt;&gt;"",1,0))</f>
        <v>0</v>
      </c>
      <c r="AX4" s="55">
        <f>IF('Данные индикаторов'!AZ7="No Data",1,IF('Условный расчет данных'!AY7&lt;&gt;"",1,0))</f>
        <v>0</v>
      </c>
      <c r="AY4" s="55">
        <f>IF('Данные индикаторов'!BA7="No Data",1,IF('Условный расчет данных'!AZ7&lt;&gt;"",1,0))</f>
        <v>0</v>
      </c>
      <c r="AZ4" s="55">
        <f>IF('Данные индикаторов'!BB7="No Data",1,IF('Условный расчет данных'!BA7&lt;&gt;"",1,0))</f>
        <v>0</v>
      </c>
      <c r="BA4" s="55">
        <f>IF('Данные индикаторов'!BC7="No Data",1,IF('Условный расчет данных'!BB7&lt;&gt;"",1,0))</f>
        <v>0</v>
      </c>
      <c r="BB4" s="55">
        <f>IF('Данные индикаторов'!BD7="No Data",1,IF('Условный расчет данных'!BC7&lt;&gt;"",1,0))</f>
        <v>0</v>
      </c>
      <c r="BC4" s="55">
        <f>IF('Данные индикаторов'!BE7="No Data",1,IF('Условный расчет данных'!BD7&lt;&gt;"",1,0))</f>
        <v>0</v>
      </c>
      <c r="BD4" s="55">
        <f>IF('Данные индикаторов'!BF7="No Data",1,IF('Условный расчет данных'!BE7&lt;&gt;"",1,0))</f>
        <v>0</v>
      </c>
      <c r="BE4" s="55">
        <f>IF('Данные индикаторов'!BG7="No Data",1,IF('Условный расчет данных'!BF7&lt;&gt;"",1,0))</f>
        <v>0</v>
      </c>
      <c r="BF4" s="55">
        <f>IF('Данные индикаторов'!BH7="No Data",1,IF('Условный расчет данных'!BG7&lt;&gt;"",1,0))</f>
        <v>0</v>
      </c>
      <c r="BG4" s="55">
        <f>IF('Данные индикаторов'!BI7="No Data",1,IF('Условный расчет данных'!BH7&lt;&gt;"",1,0))</f>
        <v>0</v>
      </c>
      <c r="BH4" s="55">
        <f>IF('Данные индикаторов'!BJ7="No Data",1,IF('Условный расчет данных'!BI7&lt;&gt;"",1,0))</f>
        <v>0</v>
      </c>
      <c r="BI4" s="55">
        <f>IF('Данные индикаторов'!BK7="No Data",1,IF('Условный расчет данных'!BJ7&lt;&gt;"",1,0))</f>
        <v>0</v>
      </c>
      <c r="BJ4" s="55">
        <f>IF('Данные индикаторов'!BL7="No Data",1,IF('Условный расчет данных'!BK7&lt;&gt;"",1,0))</f>
        <v>0</v>
      </c>
      <c r="BK4">
        <f t="shared" si="0"/>
        <v>1</v>
      </c>
      <c r="BL4" s="57">
        <f t="shared" si="1"/>
        <v>1.8518518518518517E-2</v>
      </c>
    </row>
    <row r="5" spans="1:64" ht="15.75">
      <c r="A5" s="332" t="s">
        <v>76</v>
      </c>
      <c r="B5" s="55">
        <f>IF('Данные индикаторов'!D8="No Data",1,IF('Условный расчет данных'!C8&lt;&gt;"",1,0))</f>
        <v>0</v>
      </c>
      <c r="C5" s="55">
        <f>IF('Данные индикаторов'!E8="No Data",1,IF('Условный расчет данных'!D8&lt;&gt;"",1,0))</f>
        <v>0</v>
      </c>
      <c r="D5" s="55">
        <f>IF('Данные индикаторов'!F8="No Data",1,IF('Условный расчет данных'!E8&lt;&gt;"",1,0))</f>
        <v>0</v>
      </c>
      <c r="E5" s="55">
        <f>IF('Данные индикаторов'!G8="No Data",1,IF('Условный расчет данных'!F8&lt;&gt;"",1,0))</f>
        <v>0</v>
      </c>
      <c r="F5" s="55">
        <f>IF('Данные индикаторов'!H8="No Data",1,IF('Условный расчет данных'!G8&lt;&gt;"",1,0))</f>
        <v>0</v>
      </c>
      <c r="G5" s="55">
        <f>IF('Данные индикаторов'!I8="No Data",1,IF('Условный расчет данных'!H8&lt;&gt;"",1,0))</f>
        <v>0</v>
      </c>
      <c r="H5" s="55">
        <f>IF('Данные индикаторов'!J8="No Data",1,IF('Условный расчет данных'!I8&lt;&gt;"",1,0))</f>
        <v>0</v>
      </c>
      <c r="I5" s="55">
        <f>IF('Данные индикаторов'!K8="No Data",1,IF('Условный расчет данных'!J8&lt;&gt;"",1,0))</f>
        <v>0</v>
      </c>
      <c r="J5" s="55">
        <f>IF('Данные индикаторов'!L8="No Data",1,IF('Условный расчет данных'!K8&lt;&gt;"",1,0))</f>
        <v>0</v>
      </c>
      <c r="K5" s="55">
        <f>IF('Данные индикаторов'!AH8="No Data",1,IF('Условный расчет данных'!L8&lt;&gt;"",1,0))</f>
        <v>0</v>
      </c>
      <c r="L5" s="55">
        <f>IF('Данные индикаторов'!M8="No Data",1,IF('Условный расчет данных'!M8&lt;&gt;"",1,0))</f>
        <v>0</v>
      </c>
      <c r="M5" s="55">
        <f>IF('Данные индикаторов'!N8="No Data",1,IF('Условный расчет данных'!N8&lt;&gt;"",1,0))</f>
        <v>0</v>
      </c>
      <c r="N5" s="55">
        <f>IF('Данные индикаторов'!O8="No Data",1,IF('Условный расчет данных'!O8&lt;&gt;"",1,0))</f>
        <v>1</v>
      </c>
      <c r="O5" s="55">
        <f>IF('Данные индикаторов'!P8="No Data",1,IF('Условный расчет данных'!P8&lt;&gt;"",1,0))</f>
        <v>0</v>
      </c>
      <c r="P5" s="55">
        <f>IF('Данные индикаторов'!Q8="No Data",1,IF('Условный расчет данных'!Q8&lt;&gt;"",1,0))</f>
        <v>0</v>
      </c>
      <c r="Q5" s="55">
        <f>IF('Данные индикаторов'!R8="No Data",1,IF('Условный расчет данных'!R8&lt;&gt;"",1,0))</f>
        <v>0</v>
      </c>
      <c r="R5" s="55">
        <f>IF('Данные индикаторов'!S8="No Data",1,IF('Условный расчет данных'!S8&lt;&gt;"",1,0))</f>
        <v>0</v>
      </c>
      <c r="S5" s="55">
        <f>IF('Данные индикаторов'!T8="No Data",1,IF('Условный расчет данных'!T8&lt;&gt;"",1,0))</f>
        <v>0</v>
      </c>
      <c r="T5" s="55">
        <f>IF('Данные индикаторов'!U8="No Data",1,IF('Условный расчет данных'!U8&lt;&gt;"",1,0))</f>
        <v>0</v>
      </c>
      <c r="U5" s="55">
        <f>IF('Данные индикаторов'!V8="No Data",1,IF('Условный расчет данных'!V8&lt;&gt;"",1,0))</f>
        <v>0</v>
      </c>
      <c r="V5" s="55">
        <f>IF('Данные индикаторов'!W8="No Data",1,IF('Условный расчет данных'!W8&lt;&gt;"",1,0))</f>
        <v>0</v>
      </c>
      <c r="W5" s="55">
        <f>IF('Данные индикаторов'!X8="No Data",1,IF('Условный расчет данных'!X8&lt;&gt;"",1,0))</f>
        <v>0</v>
      </c>
      <c r="X5" s="55">
        <f>IF('Данные индикаторов'!Y8="No Data",1,IF('Условный расчет данных'!Y8&lt;&gt;"",1,0))</f>
        <v>0</v>
      </c>
      <c r="Y5" s="55">
        <f>IF('Данные индикаторов'!Z8="No Data",1,IF('Условный расчет данных'!Z8&lt;&gt;"",1,0))</f>
        <v>0</v>
      </c>
      <c r="Z5" s="55">
        <f>IF('Данные индикаторов'!AA8="No Data",1,IF('Условный расчет данных'!AA8&lt;&gt;"",1,0))</f>
        <v>0</v>
      </c>
      <c r="AA5" s="55">
        <f>IF('Данные индикаторов'!AB8="No Data",1,IF('Условный расчет данных'!AB8&lt;&gt;"",1,0))</f>
        <v>0</v>
      </c>
      <c r="AB5" s="55">
        <f>IF('Данные индикаторов'!AC8="No Data",1,IF('Условный расчет данных'!AC8&lt;&gt;"",1,0))</f>
        <v>0</v>
      </c>
      <c r="AC5" s="55">
        <f>IF('Данные индикаторов'!AD8="No Data",1,IF('Условный расчет данных'!AD8&lt;&gt;"",1,0))</f>
        <v>0</v>
      </c>
      <c r="AD5" s="55">
        <f>IF('Данные индикаторов'!AE8="No Data",1,IF('Условный расчет данных'!AE8&lt;&gt;"",1,0))</f>
        <v>0</v>
      </c>
      <c r="AE5" s="55">
        <f>IF('Данные индикаторов'!AF8="No Data",1,IF('Условный расчет данных'!AF8&lt;&gt;"",1,0))</f>
        <v>1</v>
      </c>
      <c r="AF5" s="55">
        <f>IF('Данные индикаторов'!AG8="No Data",1,IF('Условный расчет данных'!AG8&lt;&gt;"",1,0))</f>
        <v>0</v>
      </c>
      <c r="AG5" s="55">
        <f>IF('Данные индикаторов'!AI8="No Data",1,IF('Условный расчет данных'!AH8&lt;&gt;"",1,0))</f>
        <v>0</v>
      </c>
      <c r="AH5" s="55">
        <f>IF('Данные индикаторов'!AJ8="No Data",1,IF('Условный расчет данных'!AI8&lt;&gt;"",1,0))</f>
        <v>0</v>
      </c>
      <c r="AI5" s="55">
        <f>IF('Данные индикаторов'!AK8="No Data",1,IF('Условный расчет данных'!AJ8&lt;&gt;"",1,0))</f>
        <v>0</v>
      </c>
      <c r="AJ5" s="55">
        <f>IF('Данные индикаторов'!AL8="No Data",1,IF('Условный расчет данных'!AK8&lt;&gt;"",1,0))</f>
        <v>0</v>
      </c>
      <c r="AK5" s="55">
        <f>IF('Данные индикаторов'!AM8="No Data",1,IF('Условный расчет данных'!AL8&lt;&gt;"",1,0))</f>
        <v>0</v>
      </c>
      <c r="AL5" s="55">
        <f>IF('Данные индикаторов'!AN8="No Data",1,IF('Условный расчет данных'!AM8&lt;&gt;"",1,0))</f>
        <v>0</v>
      </c>
      <c r="AM5" s="55">
        <f>IF('Данные индикаторов'!AO8="No Data",1,IF('Условный расчет данных'!AN8&lt;&gt;"",1,0))</f>
        <v>0</v>
      </c>
      <c r="AN5" s="55">
        <f>IF('Данные индикаторов'!AP8="No Data",1,IF('Условный расчет данных'!AO8&lt;&gt;"",1,0))</f>
        <v>0</v>
      </c>
      <c r="AO5" s="55">
        <f>IF('Данные индикаторов'!AQ8="No Data",1,IF('Условный расчет данных'!AS8&lt;&gt;"",1,0))</f>
        <v>0</v>
      </c>
      <c r="AP5" s="55">
        <f>IF('Данные индикаторов'!AR8="No Data",1,IF('Условный расчет данных'!AT8&lt;&gt;"",1,0))</f>
        <v>0</v>
      </c>
      <c r="AQ5" s="55">
        <f>IF('Данные индикаторов'!AS8="No Data",1,IF('Условный расчет данных'!AU8&lt;&gt;"",1,0))</f>
        <v>0</v>
      </c>
      <c r="AR5" s="55">
        <f>IF('Данные индикаторов'!AT8="No Data",1,IF('Условный расчет данных'!AS8&lt;&gt;"",1,0))</f>
        <v>0</v>
      </c>
      <c r="AS5" s="55">
        <f>IF('Данные индикаторов'!AU8="No Data",1,IF('Условный расчет данных'!AT8&lt;&gt;"",1,0))</f>
        <v>0</v>
      </c>
      <c r="AT5" s="55">
        <f>IF('Данные индикаторов'!AV8="No Data",1,IF('Условный расчет данных'!AU8&lt;&gt;"",1,0))</f>
        <v>0</v>
      </c>
      <c r="AU5" s="55">
        <f>IF('Данные индикаторов'!AW8="No Data",1,IF('Условный расчет данных'!AV8&lt;&gt;"",1,0))</f>
        <v>0</v>
      </c>
      <c r="AV5" s="55">
        <f>IF('Данные индикаторов'!AX8="No Data",1,IF('Условный расчет данных'!AW8&lt;&gt;"",1,0))</f>
        <v>0</v>
      </c>
      <c r="AW5" s="55">
        <f>IF('Данные индикаторов'!AY8="No Data",1,IF('Условный расчет данных'!AX8&lt;&gt;"",1,0))</f>
        <v>0</v>
      </c>
      <c r="AX5" s="55">
        <f>IF('Данные индикаторов'!AZ8="No Data",1,IF('Условный расчет данных'!AY8&lt;&gt;"",1,0))</f>
        <v>0</v>
      </c>
      <c r="AY5" s="55">
        <f>IF('Данные индикаторов'!BA8="No Data",1,IF('Условный расчет данных'!AZ8&lt;&gt;"",1,0))</f>
        <v>0</v>
      </c>
      <c r="AZ5" s="55">
        <f>IF('Данные индикаторов'!BB8="No Data",1,IF('Условный расчет данных'!BA8&lt;&gt;"",1,0))</f>
        <v>0</v>
      </c>
      <c r="BA5" s="55">
        <f>IF('Данные индикаторов'!BC8="No Data",1,IF('Условный расчет данных'!BB8&lt;&gt;"",1,0))</f>
        <v>0</v>
      </c>
      <c r="BB5" s="55">
        <f>IF('Данные индикаторов'!BD8="No Data",1,IF('Условный расчет данных'!BC8&lt;&gt;"",1,0))</f>
        <v>0</v>
      </c>
      <c r="BC5" s="55">
        <f>IF('Данные индикаторов'!BE8="No Data",1,IF('Условный расчет данных'!BD8&lt;&gt;"",1,0))</f>
        <v>0</v>
      </c>
      <c r="BD5" s="55">
        <f>IF('Данные индикаторов'!BF8="No Data",1,IF('Условный расчет данных'!BE8&lt;&gt;"",1,0))</f>
        <v>0</v>
      </c>
      <c r="BE5" s="55">
        <f>IF('Данные индикаторов'!BG8="No Data",1,IF('Условный расчет данных'!BF8&lt;&gt;"",1,0))</f>
        <v>0</v>
      </c>
      <c r="BF5" s="55">
        <f>IF('Данные индикаторов'!BH8="No Data",1,IF('Условный расчет данных'!BG8&lt;&gt;"",1,0))</f>
        <v>0</v>
      </c>
      <c r="BG5" s="55">
        <f>IF('Данные индикаторов'!BI8="No Data",1,IF('Условный расчет данных'!BH8&lt;&gt;"",1,0))</f>
        <v>0</v>
      </c>
      <c r="BH5" s="55">
        <f>IF('Данные индикаторов'!BJ8="No Data",1,IF('Условный расчет данных'!BI8&lt;&gt;"",1,0))</f>
        <v>0</v>
      </c>
      <c r="BI5" s="55">
        <f>IF('Данные индикаторов'!BK8="No Data",1,IF('Условный расчет данных'!BJ8&lt;&gt;"",1,0))</f>
        <v>0</v>
      </c>
      <c r="BJ5" s="55">
        <f>IF('Данные индикаторов'!BL8="No Data",1,IF('Условный расчет данных'!BK8&lt;&gt;"",1,0))</f>
        <v>0</v>
      </c>
      <c r="BK5">
        <f t="shared" si="0"/>
        <v>2</v>
      </c>
      <c r="BL5" s="57">
        <f t="shared" si="1"/>
        <v>3.7037037037037035E-2</v>
      </c>
    </row>
    <row r="6" spans="1:64" ht="15.75">
      <c r="A6" s="332" t="s">
        <v>77</v>
      </c>
      <c r="B6" s="55">
        <f>IF('Данные индикаторов'!D9="No Data",1,IF('Условный расчет данных'!C9&lt;&gt;"",1,0))</f>
        <v>0</v>
      </c>
      <c r="C6" s="55">
        <f>IF('Данные индикаторов'!E9="No Data",1,IF('Условный расчет данных'!D9&lt;&gt;"",1,0))</f>
        <v>0</v>
      </c>
      <c r="D6" s="55">
        <f>IF('Данные индикаторов'!F9="No Data",1,IF('Условный расчет данных'!E9&lt;&gt;"",1,0))</f>
        <v>0</v>
      </c>
      <c r="E6" s="55">
        <f>IF('Данные индикаторов'!G9="No Data",1,IF('Условный расчет данных'!F9&lt;&gt;"",1,0))</f>
        <v>0</v>
      </c>
      <c r="F6" s="55">
        <f>IF('Данные индикаторов'!H9="No Data",1,IF('Условный расчет данных'!G9&lt;&gt;"",1,0))</f>
        <v>0</v>
      </c>
      <c r="G6" s="55">
        <f>IF('Данные индикаторов'!I9="No Data",1,IF('Условный расчет данных'!H9&lt;&gt;"",1,0))</f>
        <v>1</v>
      </c>
      <c r="H6" s="55">
        <f>IF('Данные индикаторов'!J9="No Data",1,IF('Условный расчет данных'!I9&lt;&gt;"",1,0))</f>
        <v>0</v>
      </c>
      <c r="I6" s="55">
        <f>IF('Данные индикаторов'!K9="No Data",1,IF('Условный расчет данных'!J9&lt;&gt;"",1,0))</f>
        <v>0</v>
      </c>
      <c r="J6" s="55">
        <f>IF('Данные индикаторов'!L9="No Data",1,IF('Условный расчет данных'!K9&lt;&gt;"",1,0))</f>
        <v>0</v>
      </c>
      <c r="K6" s="55">
        <f>IF('Данные индикаторов'!AH9="No Data",1,IF('Условный расчет данных'!L9&lt;&gt;"",1,0))</f>
        <v>0</v>
      </c>
      <c r="L6" s="55">
        <f>IF('Данные индикаторов'!M9="No Data",1,IF('Условный расчет данных'!M9&lt;&gt;"",1,0))</f>
        <v>0</v>
      </c>
      <c r="M6" s="55">
        <f>IF('Данные индикаторов'!N9="No Data",1,IF('Условный расчет данных'!N9&lt;&gt;"",1,0))</f>
        <v>0</v>
      </c>
      <c r="N6" s="55">
        <f>IF('Данные индикаторов'!O9="No Data",1,IF('Условный расчет данных'!O9&lt;&gt;"",1,0))</f>
        <v>1</v>
      </c>
      <c r="O6" s="55">
        <f>IF('Данные индикаторов'!P9="No Data",1,IF('Условный расчет данных'!P9&lt;&gt;"",1,0))</f>
        <v>0</v>
      </c>
      <c r="P6" s="55">
        <f>IF('Данные индикаторов'!Q9="No Data",1,IF('Условный расчет данных'!Q9&lt;&gt;"",1,0))</f>
        <v>0</v>
      </c>
      <c r="Q6" s="55">
        <f>IF('Данные индикаторов'!R9="No Data",1,IF('Условный расчет данных'!R9&lt;&gt;"",1,0))</f>
        <v>0</v>
      </c>
      <c r="R6" s="55">
        <f>IF('Данные индикаторов'!S9="No Data",1,IF('Условный расчет данных'!S9&lt;&gt;"",1,0))</f>
        <v>0</v>
      </c>
      <c r="S6" s="55">
        <f>IF('Данные индикаторов'!T9="No Data",1,IF('Условный расчет данных'!T9&lt;&gt;"",1,0))</f>
        <v>0</v>
      </c>
      <c r="T6" s="55">
        <f>IF('Данные индикаторов'!U9="No Data",1,IF('Условный расчет данных'!U9&lt;&gt;"",1,0))</f>
        <v>0</v>
      </c>
      <c r="U6" s="55">
        <f>IF('Данные индикаторов'!V9="No Data",1,IF('Условный расчет данных'!V9&lt;&gt;"",1,0))</f>
        <v>0</v>
      </c>
      <c r="V6" s="55">
        <f>IF('Данные индикаторов'!W9="No Data",1,IF('Условный расчет данных'!W9&lt;&gt;"",1,0))</f>
        <v>0</v>
      </c>
      <c r="W6" s="55">
        <f>IF('Данные индикаторов'!X9="No Data",1,IF('Условный расчет данных'!X9&lt;&gt;"",1,0))</f>
        <v>0</v>
      </c>
      <c r="X6" s="55">
        <f>IF('Данные индикаторов'!Y9="No Data",1,IF('Условный расчет данных'!Y9&lt;&gt;"",1,0))</f>
        <v>0</v>
      </c>
      <c r="Y6" s="55">
        <f>IF('Данные индикаторов'!Z9="No Data",1,IF('Условный расчет данных'!Z9&lt;&gt;"",1,0))</f>
        <v>0</v>
      </c>
      <c r="Z6" s="55">
        <f>IF('Данные индикаторов'!AA9="No Data",1,IF('Условный расчет данных'!AA9&lt;&gt;"",1,0))</f>
        <v>0</v>
      </c>
      <c r="AA6" s="55">
        <f>IF('Данные индикаторов'!AB9="No Data",1,IF('Условный расчет данных'!AB9&lt;&gt;"",1,0))</f>
        <v>0</v>
      </c>
      <c r="AB6" s="55">
        <f>IF('Данные индикаторов'!AC9="No Data",1,IF('Условный расчет данных'!AC9&lt;&gt;"",1,0))</f>
        <v>0</v>
      </c>
      <c r="AC6" s="55">
        <f>IF('Данные индикаторов'!AD9="No Data",1,IF('Условный расчет данных'!AD9&lt;&gt;"",1,0))</f>
        <v>0</v>
      </c>
      <c r="AD6" s="55">
        <f>IF('Данные индикаторов'!AE9="No Data",1,IF('Условный расчет данных'!AE9&lt;&gt;"",1,0))</f>
        <v>0</v>
      </c>
      <c r="AE6" s="55">
        <f>IF('Данные индикаторов'!AF9="No Data",1,IF('Условный расчет данных'!AF9&lt;&gt;"",1,0))</f>
        <v>1</v>
      </c>
      <c r="AF6" s="55">
        <f>IF('Данные индикаторов'!AG9="No Data",1,IF('Условный расчет данных'!AG9&lt;&gt;"",1,0))</f>
        <v>0</v>
      </c>
      <c r="AG6" s="55">
        <f>IF('Данные индикаторов'!AI9="No Data",1,IF('Условный расчет данных'!AH9&lt;&gt;"",1,0))</f>
        <v>0</v>
      </c>
      <c r="AH6" s="55">
        <f>IF('Данные индикаторов'!AJ9="No Data",1,IF('Условный расчет данных'!AI9&lt;&gt;"",1,0))</f>
        <v>0</v>
      </c>
      <c r="AI6" s="55">
        <f>IF('Данные индикаторов'!AK9="No Data",1,IF('Условный расчет данных'!AJ9&lt;&gt;"",1,0))</f>
        <v>0</v>
      </c>
      <c r="AJ6" s="55">
        <f>IF('Данные индикаторов'!AL9="No Data",1,IF('Условный расчет данных'!AK9&lt;&gt;"",1,0))</f>
        <v>0</v>
      </c>
      <c r="AK6" s="55">
        <f>IF('Данные индикаторов'!AM9="No Data",1,IF('Условный расчет данных'!AL9&lt;&gt;"",1,0))</f>
        <v>0</v>
      </c>
      <c r="AL6" s="55">
        <f>IF('Данные индикаторов'!AN9="No Data",1,IF('Условный расчет данных'!AM9&lt;&gt;"",1,0))</f>
        <v>0</v>
      </c>
      <c r="AM6" s="55">
        <f>IF('Данные индикаторов'!AO9="No Data",1,IF('Условный расчет данных'!AN9&lt;&gt;"",1,0))</f>
        <v>0</v>
      </c>
      <c r="AN6" s="55">
        <f>IF('Данные индикаторов'!AP9="No Data",1,IF('Условный расчет данных'!AO9&lt;&gt;"",1,0))</f>
        <v>0</v>
      </c>
      <c r="AO6" s="55">
        <f>IF('Данные индикаторов'!AQ9="No Data",1,IF('Условный расчет данных'!AS9&lt;&gt;"",1,0))</f>
        <v>0</v>
      </c>
      <c r="AP6" s="55">
        <f>IF('Данные индикаторов'!AR9="No Data",1,IF('Условный расчет данных'!AT9&lt;&gt;"",1,0))</f>
        <v>0</v>
      </c>
      <c r="AQ6" s="55">
        <f>IF('Данные индикаторов'!AS9="No Data",1,IF('Условный расчет данных'!AU9&lt;&gt;"",1,0))</f>
        <v>0</v>
      </c>
      <c r="AR6" s="55">
        <f>IF('Данные индикаторов'!AT9="No Data",1,IF('Условный расчет данных'!AS9&lt;&gt;"",1,0))</f>
        <v>0</v>
      </c>
      <c r="AS6" s="55">
        <f>IF('Данные индикаторов'!AU9="No Data",1,IF('Условный расчет данных'!AT9&lt;&gt;"",1,0))</f>
        <v>0</v>
      </c>
      <c r="AT6" s="55">
        <f>IF('Данные индикаторов'!AV9="No Data",1,IF('Условный расчет данных'!AU9&lt;&gt;"",1,0))</f>
        <v>0</v>
      </c>
      <c r="AU6" s="55">
        <f>IF('Данные индикаторов'!AW9="No Data",1,IF('Условный расчет данных'!AV9&lt;&gt;"",1,0))</f>
        <v>0</v>
      </c>
      <c r="AV6" s="55">
        <f>IF('Данные индикаторов'!AX9="No Data",1,IF('Условный расчет данных'!AW9&lt;&gt;"",1,0))</f>
        <v>0</v>
      </c>
      <c r="AW6" s="55">
        <f>IF('Данные индикаторов'!AY9="No Data",1,IF('Условный расчет данных'!AX9&lt;&gt;"",1,0))</f>
        <v>0</v>
      </c>
      <c r="AX6" s="55">
        <f>IF('Данные индикаторов'!AZ9="No Data",1,IF('Условный расчет данных'!AY9&lt;&gt;"",1,0))</f>
        <v>0</v>
      </c>
      <c r="AY6" s="55">
        <f>IF('Данные индикаторов'!BA9="No Data",1,IF('Условный расчет данных'!AZ9&lt;&gt;"",1,0))</f>
        <v>0</v>
      </c>
      <c r="AZ6" s="55">
        <f>IF('Данные индикаторов'!BB9="No Data",1,IF('Условный расчет данных'!BA9&lt;&gt;"",1,0))</f>
        <v>0</v>
      </c>
      <c r="BA6" s="55">
        <f>IF('Данные индикаторов'!BC9="No Data",1,IF('Условный расчет данных'!BB9&lt;&gt;"",1,0))</f>
        <v>0</v>
      </c>
      <c r="BB6" s="55">
        <f>IF('Данные индикаторов'!BD9="No Data",1,IF('Условный расчет данных'!BC9&lt;&gt;"",1,0))</f>
        <v>0</v>
      </c>
      <c r="BC6" s="55">
        <f>IF('Данные индикаторов'!BE9="No Data",1,IF('Условный расчет данных'!BD9&lt;&gt;"",1,0))</f>
        <v>0</v>
      </c>
      <c r="BD6" s="55">
        <f>IF('Данные индикаторов'!BF9="No Data",1,IF('Условный расчет данных'!BE9&lt;&gt;"",1,0))</f>
        <v>0</v>
      </c>
      <c r="BE6" s="55">
        <f>IF('Данные индикаторов'!BG9="No Data",1,IF('Условный расчет данных'!BF9&lt;&gt;"",1,0))</f>
        <v>0</v>
      </c>
      <c r="BF6" s="55">
        <f>IF('Данные индикаторов'!BH9="No Data",1,IF('Условный расчет данных'!BG9&lt;&gt;"",1,0))</f>
        <v>0</v>
      </c>
      <c r="BG6" s="55">
        <f>IF('Данные индикаторов'!BI9="No Data",1,IF('Условный расчет данных'!BH9&lt;&gt;"",1,0))</f>
        <v>0</v>
      </c>
      <c r="BH6" s="55">
        <f>IF('Данные индикаторов'!BJ9="No Data",1,IF('Условный расчет данных'!BI9&lt;&gt;"",1,0))</f>
        <v>0</v>
      </c>
      <c r="BI6" s="55">
        <f>IF('Данные индикаторов'!BK9="No Data",1,IF('Условный расчет данных'!BJ9&lt;&gt;"",1,0))</f>
        <v>0</v>
      </c>
      <c r="BJ6" s="55">
        <f>IF('Данные индикаторов'!BL9="No Data",1,IF('Условный расчет данных'!BK9&lt;&gt;"",1,0))</f>
        <v>0</v>
      </c>
      <c r="BK6">
        <f t="shared" ref="BK6:BK7" si="2">SUM(B6:BJ6)</f>
        <v>3</v>
      </c>
      <c r="BL6" s="57">
        <f t="shared" ref="BL6:BL7" si="3">BK6/54</f>
        <v>5.5555555555555552E-2</v>
      </c>
    </row>
    <row r="7" spans="1:64" ht="15.75">
      <c r="A7" s="332" t="s">
        <v>78</v>
      </c>
      <c r="B7" s="55">
        <f>IF('Данные индикаторов'!D10="No Data",1,IF('Условный расчет данных'!C10&lt;&gt;"",1,0))</f>
        <v>0</v>
      </c>
      <c r="C7" s="55">
        <f>IF('Данные индикаторов'!E10="No Data",1,IF('Условный расчет данных'!D10&lt;&gt;"",1,0))</f>
        <v>0</v>
      </c>
      <c r="D7" s="55">
        <f>IF('Данные индикаторов'!F10="No Data",1,IF('Условный расчет данных'!E10&lt;&gt;"",1,0))</f>
        <v>0</v>
      </c>
      <c r="E7" s="55">
        <f>IF('Данные индикаторов'!G10="No Data",1,IF('Условный расчет данных'!F10&lt;&gt;"",1,0))</f>
        <v>0</v>
      </c>
      <c r="F7" s="55">
        <f>IF('Данные индикаторов'!H10="No Data",1,IF('Условный расчет данных'!G10&lt;&gt;"",1,0))</f>
        <v>0</v>
      </c>
      <c r="G7" s="55">
        <f>IF('Данные индикаторов'!I10="No Data",1,IF('Условный расчет данных'!H10&lt;&gt;"",1,0))</f>
        <v>0</v>
      </c>
      <c r="H7" s="55">
        <f>IF('Данные индикаторов'!J10="No Data",1,IF('Условный расчет данных'!I10&lt;&gt;"",1,0))</f>
        <v>0</v>
      </c>
      <c r="I7" s="55">
        <f>IF('Данные индикаторов'!K10="No Data",1,IF('Условный расчет данных'!J10&lt;&gt;"",1,0))</f>
        <v>0</v>
      </c>
      <c r="J7" s="55">
        <f>IF('Данные индикаторов'!L10="No Data",1,IF('Условный расчет данных'!K10&lt;&gt;"",1,0))</f>
        <v>0</v>
      </c>
      <c r="K7" s="55">
        <f>IF('Данные индикаторов'!AH10="No Data",1,IF('Условный расчет данных'!L10&lt;&gt;"",1,0))</f>
        <v>0</v>
      </c>
      <c r="L7" s="55">
        <f>IF('Данные индикаторов'!M10="No Data",1,IF('Условный расчет данных'!M10&lt;&gt;"",1,0))</f>
        <v>0</v>
      </c>
      <c r="M7" s="55">
        <f>IF('Данные индикаторов'!N10="No Data",1,IF('Условный расчет данных'!N10&lt;&gt;"",1,0))</f>
        <v>0</v>
      </c>
      <c r="N7" s="55">
        <f>IF('Данные индикаторов'!O10="No Data",1,IF('Условный расчет данных'!O10&lt;&gt;"",1,0))</f>
        <v>1</v>
      </c>
      <c r="O7" s="55">
        <f>IF('Данные индикаторов'!P10="No Data",1,IF('Условный расчет данных'!P10&lt;&gt;"",1,0))</f>
        <v>0</v>
      </c>
      <c r="P7" s="55">
        <f>IF('Данные индикаторов'!Q10="No Data",1,IF('Условный расчет данных'!Q10&lt;&gt;"",1,0))</f>
        <v>0</v>
      </c>
      <c r="Q7" s="55">
        <f>IF('Данные индикаторов'!R10="No Data",1,IF('Условный расчет данных'!R10&lt;&gt;"",1,0))</f>
        <v>0</v>
      </c>
      <c r="R7" s="55">
        <f>IF('Данные индикаторов'!S10="No Data",1,IF('Условный расчет данных'!S10&lt;&gt;"",1,0))</f>
        <v>0</v>
      </c>
      <c r="S7" s="55">
        <f>IF('Данные индикаторов'!T10="No Data",1,IF('Условный расчет данных'!T10&lt;&gt;"",1,0))</f>
        <v>0</v>
      </c>
      <c r="T7" s="55">
        <f>IF('Данные индикаторов'!U10="No Data",1,IF('Условный расчет данных'!U10&lt;&gt;"",1,0))</f>
        <v>0</v>
      </c>
      <c r="U7" s="55">
        <f>IF('Данные индикаторов'!V10="No Data",1,IF('Условный расчет данных'!V10&lt;&gt;"",1,0))</f>
        <v>0</v>
      </c>
      <c r="V7" s="55">
        <f>IF('Данные индикаторов'!W10="No Data",1,IF('Условный расчет данных'!W10&lt;&gt;"",1,0))</f>
        <v>0</v>
      </c>
      <c r="W7" s="55">
        <f>IF('Данные индикаторов'!X10="No Data",1,IF('Условный расчет данных'!X10&lt;&gt;"",1,0))</f>
        <v>0</v>
      </c>
      <c r="X7" s="55">
        <f>IF('Данные индикаторов'!Y10="No Data",1,IF('Условный расчет данных'!Y10&lt;&gt;"",1,0))</f>
        <v>0</v>
      </c>
      <c r="Y7" s="55">
        <f>IF('Данные индикаторов'!Z10="No Data",1,IF('Условный расчет данных'!Z10&lt;&gt;"",1,0))</f>
        <v>0</v>
      </c>
      <c r="Z7" s="55">
        <f>IF('Данные индикаторов'!AA10="No Data",1,IF('Условный расчет данных'!AA10&lt;&gt;"",1,0))</f>
        <v>0</v>
      </c>
      <c r="AA7" s="55">
        <f>IF('Данные индикаторов'!AB10="No Data",1,IF('Условный расчет данных'!AB10&lt;&gt;"",1,0))</f>
        <v>0</v>
      </c>
      <c r="AB7" s="55">
        <f>IF('Данные индикаторов'!AC10="No Data",1,IF('Условный расчет данных'!AC10&lt;&gt;"",1,0))</f>
        <v>0</v>
      </c>
      <c r="AC7" s="55">
        <f>IF('Данные индикаторов'!AD10="No Data",1,IF('Условный расчет данных'!AD10&lt;&gt;"",1,0))</f>
        <v>0</v>
      </c>
      <c r="AD7" s="55">
        <f>IF('Данные индикаторов'!AE10="No Data",1,IF('Условный расчет данных'!AE10&lt;&gt;"",1,0))</f>
        <v>0</v>
      </c>
      <c r="AE7" s="55">
        <f>IF('Данные индикаторов'!AF10="No Data",1,IF('Условный расчет данных'!AF10&lt;&gt;"",1,0))</f>
        <v>1</v>
      </c>
      <c r="AF7" s="55">
        <f>IF('Данные индикаторов'!AG10="No Data",1,IF('Условный расчет данных'!AG10&lt;&gt;"",1,0))</f>
        <v>0</v>
      </c>
      <c r="AG7" s="55">
        <f>IF('Данные индикаторов'!AI10="No Data",1,IF('Условный расчет данных'!AH10&lt;&gt;"",1,0))</f>
        <v>0</v>
      </c>
      <c r="AH7" s="55">
        <f>IF('Данные индикаторов'!AJ10="No Data",1,IF('Условный расчет данных'!AI10&lt;&gt;"",1,0))</f>
        <v>0</v>
      </c>
      <c r="AI7" s="55">
        <f>IF('Данные индикаторов'!AK10="No Data",1,IF('Условный расчет данных'!AJ10&lt;&gt;"",1,0))</f>
        <v>0</v>
      </c>
      <c r="AJ7" s="55">
        <f>IF('Данные индикаторов'!AL10="No Data",1,IF('Условный расчет данных'!AK10&lt;&gt;"",1,0))</f>
        <v>0</v>
      </c>
      <c r="AK7" s="55">
        <f>IF('Данные индикаторов'!AM10="No Data",1,IF('Условный расчет данных'!AL10&lt;&gt;"",1,0))</f>
        <v>0</v>
      </c>
      <c r="AL7" s="55">
        <f>IF('Данные индикаторов'!AN10="No Data",1,IF('Условный расчет данных'!AM10&lt;&gt;"",1,0))</f>
        <v>0</v>
      </c>
      <c r="AM7" s="55">
        <f>IF('Данные индикаторов'!AO10="No Data",1,IF('Условный расчет данных'!AN10&lt;&gt;"",1,0))</f>
        <v>0</v>
      </c>
      <c r="AN7" s="55">
        <f>IF('Данные индикаторов'!AP10="No Data",1,IF('Условный расчет данных'!AO10&lt;&gt;"",1,0))</f>
        <v>0</v>
      </c>
      <c r="AO7" s="55">
        <f>IF('Данные индикаторов'!AQ10="No Data",1,IF('Условный расчет данных'!AS10&lt;&gt;"",1,0))</f>
        <v>0</v>
      </c>
      <c r="AP7" s="55">
        <f>IF('Данные индикаторов'!AR10="No Data",1,IF('Условный расчет данных'!AT10&lt;&gt;"",1,0))</f>
        <v>0</v>
      </c>
      <c r="AQ7" s="55">
        <f>IF('Данные индикаторов'!AS10="No Data",1,IF('Условный расчет данных'!AU10&lt;&gt;"",1,0))</f>
        <v>0</v>
      </c>
      <c r="AR7" s="55">
        <f>IF('Данные индикаторов'!AT10="No Data",1,IF('Условный расчет данных'!AS10&lt;&gt;"",1,0))</f>
        <v>0</v>
      </c>
      <c r="AS7" s="55">
        <f>IF('Данные индикаторов'!AU10="No Data",1,IF('Условный расчет данных'!AT10&lt;&gt;"",1,0))</f>
        <v>0</v>
      </c>
      <c r="AT7" s="55">
        <f>IF('Данные индикаторов'!AV10="No Data",1,IF('Условный расчет данных'!AU10&lt;&gt;"",1,0))</f>
        <v>0</v>
      </c>
      <c r="AU7" s="55">
        <f>IF('Данные индикаторов'!AW10="No Data",1,IF('Условный расчет данных'!AV10&lt;&gt;"",1,0))</f>
        <v>0</v>
      </c>
      <c r="AV7" s="55">
        <f>IF('Данные индикаторов'!AX10="No Data",1,IF('Условный расчет данных'!AW10&lt;&gt;"",1,0))</f>
        <v>0</v>
      </c>
      <c r="AW7" s="55">
        <f>IF('Данные индикаторов'!AY10="No Data",1,IF('Условный расчет данных'!AX10&lt;&gt;"",1,0))</f>
        <v>0</v>
      </c>
      <c r="AX7" s="55">
        <f>IF('Данные индикаторов'!AZ10="No Data",1,IF('Условный расчет данных'!AY10&lt;&gt;"",1,0))</f>
        <v>0</v>
      </c>
      <c r="AY7" s="55">
        <f>IF('Данные индикаторов'!BA10="No Data",1,IF('Условный расчет данных'!AZ10&lt;&gt;"",1,0))</f>
        <v>0</v>
      </c>
      <c r="AZ7" s="55">
        <f>IF('Данные индикаторов'!BB10="No Data",1,IF('Условный расчет данных'!BA10&lt;&gt;"",1,0))</f>
        <v>0</v>
      </c>
      <c r="BA7" s="55">
        <f>IF('Данные индикаторов'!BC10="No Data",1,IF('Условный расчет данных'!BB10&lt;&gt;"",1,0))</f>
        <v>0</v>
      </c>
      <c r="BB7" s="55">
        <f>IF('Данные индикаторов'!BD10="No Data",1,IF('Условный расчет данных'!BC10&lt;&gt;"",1,0))</f>
        <v>0</v>
      </c>
      <c r="BC7" s="55">
        <f>IF('Данные индикаторов'!BE10="No Data",1,IF('Условный расчет данных'!BD10&lt;&gt;"",1,0))</f>
        <v>0</v>
      </c>
      <c r="BD7" s="55">
        <f>IF('Данные индикаторов'!BF10="No Data",1,IF('Условный расчет данных'!BE10&lt;&gt;"",1,0))</f>
        <v>0</v>
      </c>
      <c r="BE7" s="55">
        <f>IF('Данные индикаторов'!BG10="No Data",1,IF('Условный расчет данных'!BF10&lt;&gt;"",1,0))</f>
        <v>0</v>
      </c>
      <c r="BF7" s="55">
        <f>IF('Данные индикаторов'!BH10="No Data",1,IF('Условный расчет данных'!BG10&lt;&gt;"",1,0))</f>
        <v>0</v>
      </c>
      <c r="BG7" s="55">
        <f>IF('Данные индикаторов'!BI10="No Data",1,IF('Условный расчет данных'!BH10&lt;&gt;"",1,0))</f>
        <v>0</v>
      </c>
      <c r="BH7" s="55">
        <f>IF('Данные индикаторов'!BJ10="No Data",1,IF('Условный расчет данных'!BI10&lt;&gt;"",1,0))</f>
        <v>0</v>
      </c>
      <c r="BI7" s="55">
        <f>IF('Данные индикаторов'!BK10="No Data",1,IF('Условный расчет данных'!BJ10&lt;&gt;"",1,0))</f>
        <v>0</v>
      </c>
      <c r="BJ7" s="55">
        <f>IF('Данные индикаторов'!BL10="No Data",1,IF('Условный расчет данных'!BK10&lt;&gt;"",1,0))</f>
        <v>0</v>
      </c>
      <c r="BK7">
        <f t="shared" si="2"/>
        <v>2</v>
      </c>
      <c r="BL7" s="57">
        <f t="shared" si="3"/>
        <v>3.7037037037037035E-2</v>
      </c>
    </row>
    <row r="8" spans="1:64" ht="15.75">
      <c r="A8" s="332" t="s">
        <v>79</v>
      </c>
      <c r="B8" s="55">
        <f>IF('Данные индикаторов'!D11="No Data",1,IF('Условный расчет данных'!C11&lt;&gt;"",1,0))</f>
        <v>0</v>
      </c>
      <c r="C8" s="55">
        <f>IF('Данные индикаторов'!E11="No Data",1,IF('Условный расчет данных'!D11&lt;&gt;"",1,0))</f>
        <v>0</v>
      </c>
      <c r="D8" s="55">
        <f>IF('Данные индикаторов'!F11="No Data",1,IF('Условный расчет данных'!E11&lt;&gt;"",1,0))</f>
        <v>0</v>
      </c>
      <c r="E8" s="55">
        <f>IF('Данные индикаторов'!G11="No Data",1,IF('Условный расчет данных'!F11&lt;&gt;"",1,0))</f>
        <v>0</v>
      </c>
      <c r="F8" s="55">
        <f>IF('Данные индикаторов'!H11="No Data",1,IF('Условный расчет данных'!G11&lt;&gt;"",1,0))</f>
        <v>0</v>
      </c>
      <c r="G8" s="55">
        <f>IF('Данные индикаторов'!I11="No Data",1,IF('Условный расчет данных'!H11&lt;&gt;"",1,0))</f>
        <v>0</v>
      </c>
      <c r="H8" s="55">
        <f>IF('Данные индикаторов'!J11="No Data",1,IF('Условный расчет данных'!I11&lt;&gt;"",1,0))</f>
        <v>0</v>
      </c>
      <c r="I8" s="55">
        <f>IF('Данные индикаторов'!K11="No Data",1,IF('Условный расчет данных'!J11&lt;&gt;"",1,0))</f>
        <v>0</v>
      </c>
      <c r="J8" s="55">
        <f>IF('Данные индикаторов'!L11="No Data",1,IF('Условный расчет данных'!K11&lt;&gt;"",1,0))</f>
        <v>0</v>
      </c>
      <c r="K8" s="55">
        <f>IF('Данные индикаторов'!AH11="No Data",1,IF('Условный расчет данных'!L11&lt;&gt;"",1,0))</f>
        <v>0</v>
      </c>
      <c r="L8" s="55">
        <f>IF('Данные индикаторов'!M11="No Data",1,IF('Условный расчет данных'!M11&lt;&gt;"",1,0))</f>
        <v>0</v>
      </c>
      <c r="M8" s="55">
        <f>IF('Данные индикаторов'!N11="No Data",1,IF('Условный расчет данных'!N11&lt;&gt;"",1,0))</f>
        <v>0</v>
      </c>
      <c r="N8" s="55">
        <f>IF('Данные индикаторов'!O11="No Data",1,IF('Условный расчет данных'!O11&lt;&gt;"",1,0))</f>
        <v>0</v>
      </c>
      <c r="O8" s="55">
        <f>IF('Данные индикаторов'!P11="No Data",1,IF('Условный расчет данных'!P11&lt;&gt;"",1,0))</f>
        <v>0</v>
      </c>
      <c r="P8" s="55">
        <f>IF('Данные индикаторов'!Q11="No Data",1,IF('Условный расчет данных'!Q11&lt;&gt;"",1,0))</f>
        <v>0</v>
      </c>
      <c r="Q8" s="55">
        <f>IF('Данные индикаторов'!R11="No Data",1,IF('Условный расчет данных'!R11&lt;&gt;"",1,0))</f>
        <v>0</v>
      </c>
      <c r="R8" s="55">
        <f>IF('Данные индикаторов'!S11="No Data",1,IF('Условный расчет данных'!S11&lt;&gt;"",1,0))</f>
        <v>0</v>
      </c>
      <c r="S8" s="55">
        <f>IF('Данные индикаторов'!T11="No Data",1,IF('Условный расчет данных'!T11&lt;&gt;"",1,0))</f>
        <v>0</v>
      </c>
      <c r="T8" s="55">
        <f>IF('Данные индикаторов'!U11="No Data",1,IF('Условный расчет данных'!U11&lt;&gt;"",1,0))</f>
        <v>0</v>
      </c>
      <c r="U8" s="55">
        <f>IF('Данные индикаторов'!V11="No Data",1,IF('Условный расчет данных'!V11&lt;&gt;"",1,0))</f>
        <v>0</v>
      </c>
      <c r="V8" s="55">
        <f>IF('Данные индикаторов'!W11="No Data",1,IF('Условный расчет данных'!W11&lt;&gt;"",1,0))</f>
        <v>0</v>
      </c>
      <c r="W8" s="55">
        <f>IF('Данные индикаторов'!X11="No Data",1,IF('Условный расчет данных'!X11&lt;&gt;"",1,0))</f>
        <v>0</v>
      </c>
      <c r="X8" s="55">
        <f>IF('Данные индикаторов'!Y11="No Data",1,IF('Условный расчет данных'!Y11&lt;&gt;"",1,0))</f>
        <v>0</v>
      </c>
      <c r="Y8" s="55">
        <f>IF('Данные индикаторов'!Z11="No Data",1,IF('Условный расчет данных'!Z11&lt;&gt;"",1,0))</f>
        <v>0</v>
      </c>
      <c r="Z8" s="55">
        <f>IF('Данные индикаторов'!AA11="No Data",1,IF('Условный расчет данных'!AA11&lt;&gt;"",1,0))</f>
        <v>0</v>
      </c>
      <c r="AA8" s="55">
        <f>IF('Данные индикаторов'!AB11="No Data",1,IF('Условный расчет данных'!AB11&lt;&gt;"",1,0))</f>
        <v>0</v>
      </c>
      <c r="AB8" s="55">
        <f>IF('Данные индикаторов'!AC11="No Data",1,IF('Условный расчет данных'!AC11&lt;&gt;"",1,0))</f>
        <v>0</v>
      </c>
      <c r="AC8" s="55">
        <f>IF('Данные индикаторов'!AD11="No Data",1,IF('Условный расчет данных'!AD11&lt;&gt;"",1,0))</f>
        <v>0</v>
      </c>
      <c r="AD8" s="55">
        <f>IF('Данные индикаторов'!AE11="No Data",1,IF('Условный расчет данных'!AE11&lt;&gt;"",1,0))</f>
        <v>0</v>
      </c>
      <c r="AE8" s="55">
        <f>IF('Данные индикаторов'!AF11="No Data",1,IF('Условный расчет данных'!AF11&lt;&gt;"",1,0))</f>
        <v>1</v>
      </c>
      <c r="AF8" s="55">
        <f>IF('Данные индикаторов'!AG11="No Data",1,IF('Условный расчет данных'!AG11&lt;&gt;"",1,0))</f>
        <v>0</v>
      </c>
      <c r="AG8" s="55">
        <f>IF('Данные индикаторов'!AI11="No Data",1,IF('Условный расчет данных'!AH11&lt;&gt;"",1,0))</f>
        <v>0</v>
      </c>
      <c r="AH8" s="55">
        <f>IF('Данные индикаторов'!AJ11="No Data",1,IF('Условный расчет данных'!AI11&lt;&gt;"",1,0))</f>
        <v>0</v>
      </c>
      <c r="AI8" s="55">
        <f>IF('Данные индикаторов'!AK11="No Data",1,IF('Условный расчет данных'!AJ11&lt;&gt;"",1,0))</f>
        <v>0</v>
      </c>
      <c r="AJ8" s="55">
        <f>IF('Данные индикаторов'!AL11="No Data",1,IF('Условный расчет данных'!AK11&lt;&gt;"",1,0))</f>
        <v>0</v>
      </c>
      <c r="AK8" s="55">
        <f>IF('Данные индикаторов'!AM11="No Data",1,IF('Условный расчет данных'!AL11&lt;&gt;"",1,0))</f>
        <v>0</v>
      </c>
      <c r="AL8" s="55">
        <f>IF('Данные индикаторов'!AN11="No Data",1,IF('Условный расчет данных'!AM11&lt;&gt;"",1,0))</f>
        <v>0</v>
      </c>
      <c r="AM8" s="55">
        <f>IF('Данные индикаторов'!AO11="No Data",1,IF('Условный расчет данных'!AN11&lt;&gt;"",1,0))</f>
        <v>0</v>
      </c>
      <c r="AN8" s="55">
        <f>IF('Данные индикаторов'!AP11="No Data",1,IF('Условный расчет данных'!AO11&lt;&gt;"",1,0))</f>
        <v>0</v>
      </c>
      <c r="AO8" s="55">
        <f>IF('Данные индикаторов'!AQ11="No Data",1,IF('Условный расчет данных'!AS11&lt;&gt;"",1,0))</f>
        <v>0</v>
      </c>
      <c r="AP8" s="55">
        <f>IF('Данные индикаторов'!AR11="No Data",1,IF('Условный расчет данных'!AT11&lt;&gt;"",1,0))</f>
        <v>0</v>
      </c>
      <c r="AQ8" s="55">
        <f>IF('Данные индикаторов'!AS11="No Data",1,IF('Условный расчет данных'!AU11&lt;&gt;"",1,0))</f>
        <v>0</v>
      </c>
      <c r="AR8" s="55">
        <f>IF('Данные индикаторов'!AT11="No Data",1,IF('Условный расчет данных'!AS11&lt;&gt;"",1,0))</f>
        <v>0</v>
      </c>
      <c r="AS8" s="55">
        <f>IF('Данные индикаторов'!AU11="No Data",1,IF('Условный расчет данных'!AT11&lt;&gt;"",1,0))</f>
        <v>0</v>
      </c>
      <c r="AT8" s="55">
        <f>IF('Данные индикаторов'!AV11="No Data",1,IF('Условный расчет данных'!AU11&lt;&gt;"",1,0))</f>
        <v>0</v>
      </c>
      <c r="AU8" s="55">
        <f>IF('Данные индикаторов'!AW11="No Data",1,IF('Условный расчет данных'!AV11&lt;&gt;"",1,0))</f>
        <v>0</v>
      </c>
      <c r="AV8" s="55">
        <f>IF('Данные индикаторов'!AX11="No Data",1,IF('Условный расчет данных'!AW11&lt;&gt;"",1,0))</f>
        <v>0</v>
      </c>
      <c r="AW8" s="55">
        <f>IF('Данные индикаторов'!AY11="No Data",1,IF('Условный расчет данных'!AX11&lt;&gt;"",1,0))</f>
        <v>0</v>
      </c>
      <c r="AX8" s="55">
        <f>IF('Данные индикаторов'!AZ11="No Data",1,IF('Условный расчет данных'!AY11&lt;&gt;"",1,0))</f>
        <v>0</v>
      </c>
      <c r="AY8" s="55">
        <f>IF('Данные индикаторов'!BA11="No Data",1,IF('Условный расчет данных'!AZ11&lt;&gt;"",1,0))</f>
        <v>0</v>
      </c>
      <c r="AZ8" s="55">
        <f>IF('Данные индикаторов'!BB11="No Data",1,IF('Условный расчет данных'!BA11&lt;&gt;"",1,0))</f>
        <v>0</v>
      </c>
      <c r="BA8" s="55">
        <f>IF('Данные индикаторов'!BC11="No Data",1,IF('Условный расчет данных'!BB11&lt;&gt;"",1,0))</f>
        <v>0</v>
      </c>
      <c r="BB8" s="55">
        <f>IF('Данные индикаторов'!BD11="No Data",1,IF('Условный расчет данных'!BC11&lt;&gt;"",1,0))</f>
        <v>0</v>
      </c>
      <c r="BC8" s="55">
        <f>IF('Данные индикаторов'!BE11="No Data",1,IF('Условный расчет данных'!BD11&lt;&gt;"",1,0))</f>
        <v>0</v>
      </c>
      <c r="BD8" s="55">
        <f>IF('Данные индикаторов'!BF11="No Data",1,IF('Условный расчет данных'!BE11&lt;&gt;"",1,0))</f>
        <v>0</v>
      </c>
      <c r="BE8" s="55">
        <f>IF('Данные индикаторов'!BG11="No Data",1,IF('Условный расчет данных'!BF11&lt;&gt;"",1,0))</f>
        <v>0</v>
      </c>
      <c r="BF8" s="55">
        <f>IF('Данные индикаторов'!BH11="No Data",1,IF('Условный расчет данных'!BG11&lt;&gt;"",1,0))</f>
        <v>0</v>
      </c>
      <c r="BG8" s="55">
        <f>IF('Данные индикаторов'!BI11="No Data",1,IF('Условный расчет данных'!BH11&lt;&gt;"",1,0))</f>
        <v>0</v>
      </c>
      <c r="BH8" s="55">
        <f>IF('Данные индикаторов'!BJ11="No Data",1,IF('Условный расчет данных'!BI11&lt;&gt;"",1,0))</f>
        <v>0</v>
      </c>
      <c r="BI8" s="55">
        <f>IF('Данные индикаторов'!BK11="No Data",1,IF('Условный расчет данных'!BJ11&lt;&gt;"",1,0))</f>
        <v>0</v>
      </c>
      <c r="BJ8" s="55">
        <f>IF('Данные индикаторов'!BL11="No Data",1,IF('Условный расчет данных'!BK11&lt;&gt;"",1,0))</f>
        <v>0</v>
      </c>
      <c r="BK8">
        <f t="shared" si="0"/>
        <v>1</v>
      </c>
      <c r="BL8" s="57">
        <f t="shared" si="1"/>
        <v>1.8518518518518517E-2</v>
      </c>
    </row>
    <row r="9" spans="1:64" ht="15.75">
      <c r="A9" s="332" t="s">
        <v>81</v>
      </c>
      <c r="B9" s="55">
        <f>IF('Данные индикаторов'!D12="No Data",1,IF('Условный расчет данных'!C12&lt;&gt;"",1,0))</f>
        <v>0</v>
      </c>
      <c r="C9" s="55">
        <f>IF('Данные индикаторов'!E12="No Data",1,IF('Условный расчет данных'!D12&lt;&gt;"",1,0))</f>
        <v>0</v>
      </c>
      <c r="D9" s="55">
        <f>IF('Данные индикаторов'!F12="No Data",1,IF('Условный расчет данных'!E12&lt;&gt;"",1,0))</f>
        <v>0</v>
      </c>
      <c r="E9" s="55">
        <f>IF('Данные индикаторов'!G12="No Data",1,IF('Условный расчет данных'!F12&lt;&gt;"",1,0))</f>
        <v>0</v>
      </c>
      <c r="F9" s="55">
        <f>IF('Данные индикаторов'!H12="No Data",1,IF('Условный расчет данных'!G12&lt;&gt;"",1,0))</f>
        <v>0</v>
      </c>
      <c r="G9" s="55">
        <f>IF('Данные индикаторов'!I12="No Data",1,IF('Условный расчет данных'!H12&lt;&gt;"",1,0))</f>
        <v>0</v>
      </c>
      <c r="H9" s="55">
        <f>IF('Данные индикаторов'!J12="No Data",1,IF('Условный расчет данных'!I12&lt;&gt;"",1,0))</f>
        <v>0</v>
      </c>
      <c r="I9" s="55">
        <f>IF('Данные индикаторов'!K12="No Data",1,IF('Условный расчет данных'!J12&lt;&gt;"",1,0))</f>
        <v>0</v>
      </c>
      <c r="J9" s="55">
        <f>IF('Данные индикаторов'!L12="No Data",1,IF('Условный расчет данных'!K12&lt;&gt;"",1,0))</f>
        <v>0</v>
      </c>
      <c r="K9" s="55">
        <f>IF('Данные индикаторов'!AH12="No Data",1,IF('Условный расчет данных'!L12&lt;&gt;"",1,0))</f>
        <v>0</v>
      </c>
      <c r="L9" s="55">
        <f>IF('Данные индикаторов'!M12="No Data",1,IF('Условный расчет данных'!M12&lt;&gt;"",1,0))</f>
        <v>0</v>
      </c>
      <c r="M9" s="55">
        <f>IF('Данные индикаторов'!N12="No Data",1,IF('Условный расчет данных'!N12&lt;&gt;"",1,0))</f>
        <v>0</v>
      </c>
      <c r="N9" s="55">
        <f>IF('Данные индикаторов'!O12="No Data",1,IF('Условный расчет данных'!O12&lt;&gt;"",1,0))</f>
        <v>0</v>
      </c>
      <c r="O9" s="55">
        <f>IF('Данные индикаторов'!P12="No Data",1,IF('Условный расчет данных'!P12&lt;&gt;"",1,0))</f>
        <v>0</v>
      </c>
      <c r="P9" s="55">
        <f>IF('Данные индикаторов'!Q12="No Data",1,IF('Условный расчет данных'!Q12&lt;&gt;"",1,0))</f>
        <v>0</v>
      </c>
      <c r="Q9" s="55">
        <f>IF('Данные индикаторов'!R12="No Data",1,IF('Условный расчет данных'!R12&lt;&gt;"",1,0))</f>
        <v>0</v>
      </c>
      <c r="R9" s="55">
        <f>IF('Данные индикаторов'!S12="No Data",1,IF('Условный расчет данных'!S12&lt;&gt;"",1,0))</f>
        <v>0</v>
      </c>
      <c r="S9" s="55">
        <f>IF('Данные индикаторов'!T12="No Data",1,IF('Условный расчет данных'!T12&lt;&gt;"",1,0))</f>
        <v>0</v>
      </c>
      <c r="T9" s="55">
        <f>IF('Данные индикаторов'!U12="No Data",1,IF('Условный расчет данных'!U12&lt;&gt;"",1,0))</f>
        <v>0</v>
      </c>
      <c r="U9" s="55">
        <f>IF('Данные индикаторов'!V12="No Data",1,IF('Условный расчет данных'!V12&lt;&gt;"",1,0))</f>
        <v>0</v>
      </c>
      <c r="V9" s="55">
        <f>IF('Данные индикаторов'!W12="No Data",1,IF('Условный расчет данных'!W12&lt;&gt;"",1,0))</f>
        <v>0</v>
      </c>
      <c r="W9" s="55">
        <f>IF('Данные индикаторов'!X12="No Data",1,IF('Условный расчет данных'!X12&lt;&gt;"",1,0))</f>
        <v>0</v>
      </c>
      <c r="X9" s="55">
        <f>IF('Данные индикаторов'!Y12="No Data",1,IF('Условный расчет данных'!Y12&lt;&gt;"",1,0))</f>
        <v>0</v>
      </c>
      <c r="Y9" s="55">
        <f>IF('Данные индикаторов'!Z12="No Data",1,IF('Условный расчет данных'!Z12&lt;&gt;"",1,0))</f>
        <v>0</v>
      </c>
      <c r="Z9" s="55">
        <f>IF('Данные индикаторов'!AA12="No Data",1,IF('Условный расчет данных'!AA12&lt;&gt;"",1,0))</f>
        <v>0</v>
      </c>
      <c r="AA9" s="55">
        <f>IF('Данные индикаторов'!AB12="No Data",1,IF('Условный расчет данных'!AB12&lt;&gt;"",1,0))</f>
        <v>0</v>
      </c>
      <c r="AB9" s="55">
        <f>IF('Данные индикаторов'!AC12="No Data",1,IF('Условный расчет данных'!AC12&lt;&gt;"",1,0))</f>
        <v>0</v>
      </c>
      <c r="AC9" s="55">
        <f>IF('Данные индикаторов'!AD12="No Data",1,IF('Условный расчет данных'!AD12&lt;&gt;"",1,0))</f>
        <v>0</v>
      </c>
      <c r="AD9" s="55">
        <f>IF('Данные индикаторов'!AE12="No Data",1,IF('Условный расчет данных'!AE12&lt;&gt;"",1,0))</f>
        <v>0</v>
      </c>
      <c r="AE9" s="55">
        <f>IF('Данные индикаторов'!AF12="No Data",1,IF('Условный расчет данных'!AF12&lt;&gt;"",1,0))</f>
        <v>1</v>
      </c>
      <c r="AF9" s="55">
        <f>IF('Данные индикаторов'!AG12="No Data",1,IF('Условный расчет данных'!AG12&lt;&gt;"",1,0))</f>
        <v>0</v>
      </c>
      <c r="AG9" s="55">
        <f>IF('Данные индикаторов'!AI12="No Data",1,IF('Условный расчет данных'!AH12&lt;&gt;"",1,0))</f>
        <v>0</v>
      </c>
      <c r="AH9" s="55">
        <f>IF('Данные индикаторов'!AJ12="No Data",1,IF('Условный расчет данных'!AI12&lt;&gt;"",1,0))</f>
        <v>0</v>
      </c>
      <c r="AI9" s="55">
        <f>IF('Данные индикаторов'!AK12="No Data",1,IF('Условный расчет данных'!AJ12&lt;&gt;"",1,0))</f>
        <v>0</v>
      </c>
      <c r="AJ9" s="55">
        <f>IF('Данные индикаторов'!AL12="No Data",1,IF('Условный расчет данных'!AK12&lt;&gt;"",1,0))</f>
        <v>0</v>
      </c>
      <c r="AK9" s="55">
        <f>IF('Данные индикаторов'!AM12="No Data",1,IF('Условный расчет данных'!AL12&lt;&gt;"",1,0))</f>
        <v>0</v>
      </c>
      <c r="AL9" s="55">
        <f>IF('Данные индикаторов'!AN12="No Data",1,IF('Условный расчет данных'!AM12&lt;&gt;"",1,0))</f>
        <v>0</v>
      </c>
      <c r="AM9" s="55">
        <f>IF('Данные индикаторов'!AO12="No Data",1,IF('Условный расчет данных'!AN12&lt;&gt;"",1,0))</f>
        <v>0</v>
      </c>
      <c r="AN9" s="55">
        <f>IF('Данные индикаторов'!AP12="No Data",1,IF('Условный расчет данных'!AO12&lt;&gt;"",1,0))</f>
        <v>0</v>
      </c>
      <c r="AO9" s="55">
        <f>IF('Данные индикаторов'!AQ12="No Data",1,IF('Условный расчет данных'!AS12&lt;&gt;"",1,0))</f>
        <v>0</v>
      </c>
      <c r="AP9" s="55">
        <f>IF('Данные индикаторов'!AR12="No Data",1,IF('Условный расчет данных'!AT12&lt;&gt;"",1,0))</f>
        <v>0</v>
      </c>
      <c r="AQ9" s="55">
        <f>IF('Данные индикаторов'!AS12="No Data",1,IF('Условный расчет данных'!AU12&lt;&gt;"",1,0))</f>
        <v>0</v>
      </c>
      <c r="AR9" s="55">
        <f>IF('Данные индикаторов'!AT12="No Data",1,IF('Условный расчет данных'!AS12&lt;&gt;"",1,0))</f>
        <v>0</v>
      </c>
      <c r="AS9" s="55">
        <f>IF('Данные индикаторов'!AU12="No Data",1,IF('Условный расчет данных'!AT12&lt;&gt;"",1,0))</f>
        <v>0</v>
      </c>
      <c r="AT9" s="55">
        <f>IF('Данные индикаторов'!AV12="No Data",1,IF('Условный расчет данных'!AU12&lt;&gt;"",1,0))</f>
        <v>0</v>
      </c>
      <c r="AU9" s="55">
        <f>IF('Данные индикаторов'!AW12="No Data",1,IF('Условный расчет данных'!AV12&lt;&gt;"",1,0))</f>
        <v>0</v>
      </c>
      <c r="AV9" s="55">
        <f>IF('Данные индикаторов'!AX12="No Data",1,IF('Условный расчет данных'!AW12&lt;&gt;"",1,0))</f>
        <v>0</v>
      </c>
      <c r="AW9" s="55">
        <f>IF('Данные индикаторов'!AY12="No Data",1,IF('Условный расчет данных'!AX12&lt;&gt;"",1,0))</f>
        <v>0</v>
      </c>
      <c r="AX9" s="55">
        <f>IF('Данные индикаторов'!AZ12="No Data",1,IF('Условный расчет данных'!AY12&lt;&gt;"",1,0))</f>
        <v>0</v>
      </c>
      <c r="AY9" s="55">
        <f>IF('Данные индикаторов'!BA12="No Data",1,IF('Условный расчет данных'!AZ12&lt;&gt;"",1,0))</f>
        <v>0</v>
      </c>
      <c r="AZ9" s="55">
        <f>IF('Данные индикаторов'!BB12="No Data",1,IF('Условный расчет данных'!BA12&lt;&gt;"",1,0))</f>
        <v>0</v>
      </c>
      <c r="BA9" s="55">
        <f>IF('Данные индикаторов'!BC12="No Data",1,IF('Условный расчет данных'!BB12&lt;&gt;"",1,0))</f>
        <v>0</v>
      </c>
      <c r="BB9" s="55">
        <f>IF('Данные индикаторов'!BD12="No Data",1,IF('Условный расчет данных'!BC12&lt;&gt;"",1,0))</f>
        <v>0</v>
      </c>
      <c r="BC9" s="55">
        <f>IF('Данные индикаторов'!BE12="No Data",1,IF('Условный расчет данных'!BD12&lt;&gt;"",1,0))</f>
        <v>0</v>
      </c>
      <c r="BD9" s="55">
        <f>IF('Данные индикаторов'!BF12="No Data",1,IF('Условный расчет данных'!BE12&lt;&gt;"",1,0))</f>
        <v>0</v>
      </c>
      <c r="BE9" s="55">
        <f>IF('Данные индикаторов'!BG12="No Data",1,IF('Условный расчет данных'!BF12&lt;&gt;"",1,0))</f>
        <v>0</v>
      </c>
      <c r="BF9" s="55">
        <f>IF('Данные индикаторов'!BH12="No Data",1,IF('Условный расчет данных'!BG12&lt;&gt;"",1,0))</f>
        <v>0</v>
      </c>
      <c r="BG9" s="55">
        <f>IF('Данные индикаторов'!BI12="No Data",1,IF('Условный расчет данных'!BH12&lt;&gt;"",1,0))</f>
        <v>0</v>
      </c>
      <c r="BH9" s="55">
        <f>IF('Данные индикаторов'!BJ12="No Data",1,IF('Условный расчет данных'!BI12&lt;&gt;"",1,0))</f>
        <v>0</v>
      </c>
      <c r="BI9" s="55">
        <f>IF('Данные индикаторов'!BK12="No Data",1,IF('Условный расчет данных'!BJ12&lt;&gt;"",1,0))</f>
        <v>0</v>
      </c>
      <c r="BJ9" s="55">
        <f>IF('Данные индикаторов'!BL12="No Data",1,IF('Условный расчет данных'!BK12&lt;&gt;"",1,0))</f>
        <v>0</v>
      </c>
      <c r="BK9">
        <f t="shared" si="0"/>
        <v>1</v>
      </c>
      <c r="BL9" s="57">
        <f t="shared" si="1"/>
        <v>1.8518518518518517E-2</v>
      </c>
    </row>
    <row r="10" spans="1:64" ht="15.75">
      <c r="A10" s="332" t="s">
        <v>82</v>
      </c>
      <c r="B10" s="55">
        <f>IF('Данные индикаторов'!D13="No Data",1,IF('Условный расчет данных'!C13&lt;&gt;"",1,0))</f>
        <v>0</v>
      </c>
      <c r="C10" s="55">
        <f>IF('Данные индикаторов'!E13="No Data",1,IF('Условный расчет данных'!D13&lt;&gt;"",1,0))</f>
        <v>0</v>
      </c>
      <c r="D10" s="55">
        <f>IF('Данные индикаторов'!F13="No Data",1,IF('Условный расчет данных'!E13&lt;&gt;"",1,0))</f>
        <v>0</v>
      </c>
      <c r="E10" s="55">
        <f>IF('Данные индикаторов'!G13="No Data",1,IF('Условный расчет данных'!F13&lt;&gt;"",1,0))</f>
        <v>0</v>
      </c>
      <c r="F10" s="55">
        <f>IF('Данные индикаторов'!H13="No Data",1,IF('Условный расчет данных'!G13&lt;&gt;"",1,0))</f>
        <v>0</v>
      </c>
      <c r="G10" s="55">
        <f>IF('Данные индикаторов'!I13="No Data",1,IF('Условный расчет данных'!H13&lt;&gt;"",1,0))</f>
        <v>0</v>
      </c>
      <c r="H10" s="55">
        <f>IF('Данные индикаторов'!J13="No Data",1,IF('Условный расчет данных'!I13&lt;&gt;"",1,0))</f>
        <v>0</v>
      </c>
      <c r="I10" s="55">
        <f>IF('Данные индикаторов'!K13="No Data",1,IF('Условный расчет данных'!J13&lt;&gt;"",1,0))</f>
        <v>0</v>
      </c>
      <c r="J10" s="55">
        <f>IF('Данные индикаторов'!L13="No Data",1,IF('Условный расчет данных'!K13&lt;&gt;"",1,0))</f>
        <v>0</v>
      </c>
      <c r="K10" s="55">
        <f>IF('Данные индикаторов'!AH13="No Data",1,IF('Условный расчет данных'!L13&lt;&gt;"",1,0))</f>
        <v>0</v>
      </c>
      <c r="L10" s="55">
        <f>IF('Данные индикаторов'!M13="No Data",1,IF('Условный расчет данных'!M13&lt;&gt;"",1,0))</f>
        <v>0</v>
      </c>
      <c r="M10" s="55">
        <f>IF('Данные индикаторов'!N13="No Data",1,IF('Условный расчет данных'!N13&lt;&gt;"",1,0))</f>
        <v>0</v>
      </c>
      <c r="N10" s="55">
        <f>IF('Данные индикаторов'!O13="No Data",1,IF('Условный расчет данных'!O13&lt;&gt;"",1,0))</f>
        <v>1</v>
      </c>
      <c r="O10" s="55">
        <f>IF('Данные индикаторов'!P13="No Data",1,IF('Условный расчет данных'!P13&lt;&gt;"",1,0))</f>
        <v>0</v>
      </c>
      <c r="P10" s="55">
        <f>IF('Данные индикаторов'!Q13="No Data",1,IF('Условный расчет данных'!Q13&lt;&gt;"",1,0))</f>
        <v>0</v>
      </c>
      <c r="Q10" s="55">
        <f>IF('Данные индикаторов'!R13="No Data",1,IF('Условный расчет данных'!R13&lt;&gt;"",1,0))</f>
        <v>0</v>
      </c>
      <c r="R10" s="55">
        <f>IF('Данные индикаторов'!S13="No Data",1,IF('Условный расчет данных'!S13&lt;&gt;"",1,0))</f>
        <v>0</v>
      </c>
      <c r="S10" s="55">
        <f>IF('Данные индикаторов'!T13="No Data",1,IF('Условный расчет данных'!T13&lt;&gt;"",1,0))</f>
        <v>0</v>
      </c>
      <c r="T10" s="55">
        <f>IF('Данные индикаторов'!U13="No Data",1,IF('Условный расчет данных'!U13&lt;&gt;"",1,0))</f>
        <v>0</v>
      </c>
      <c r="U10" s="55">
        <f>IF('Данные индикаторов'!V13="No Data",1,IF('Условный расчет данных'!V13&lt;&gt;"",1,0))</f>
        <v>0</v>
      </c>
      <c r="V10" s="55">
        <f>IF('Данные индикаторов'!W13="No Data",1,IF('Условный расчет данных'!W13&lt;&gt;"",1,0))</f>
        <v>0</v>
      </c>
      <c r="W10" s="55">
        <f>IF('Данные индикаторов'!X13="No Data",1,IF('Условный расчет данных'!X13&lt;&gt;"",1,0))</f>
        <v>0</v>
      </c>
      <c r="X10" s="55">
        <f>IF('Данные индикаторов'!Y13="No Data",1,IF('Условный расчет данных'!Y13&lt;&gt;"",1,0))</f>
        <v>0</v>
      </c>
      <c r="Y10" s="55">
        <f>IF('Данные индикаторов'!Z13="No Data",1,IF('Условный расчет данных'!Z13&lt;&gt;"",1,0))</f>
        <v>0</v>
      </c>
      <c r="Z10" s="55">
        <f>IF('Данные индикаторов'!AA13="No Data",1,IF('Условный расчет данных'!AA13&lt;&gt;"",1,0))</f>
        <v>0</v>
      </c>
      <c r="AA10" s="55">
        <f>IF('Данные индикаторов'!AB13="No Data",1,IF('Условный расчет данных'!AB13&lt;&gt;"",1,0))</f>
        <v>0</v>
      </c>
      <c r="AB10" s="55">
        <f>IF('Данные индикаторов'!AC13="No Data",1,IF('Условный расчет данных'!AC13&lt;&gt;"",1,0))</f>
        <v>0</v>
      </c>
      <c r="AC10" s="55">
        <f>IF('Данные индикаторов'!AD13="No Data",1,IF('Условный расчет данных'!AD13&lt;&gt;"",1,0))</f>
        <v>0</v>
      </c>
      <c r="AD10" s="55">
        <f>IF('Данные индикаторов'!AE13="No Data",1,IF('Условный расчет данных'!AE13&lt;&gt;"",1,0))</f>
        <v>0</v>
      </c>
      <c r="AE10" s="55">
        <f>IF('Данные индикаторов'!AF13="No Data",1,IF('Условный расчет данных'!AF13&lt;&gt;"",1,0))</f>
        <v>1</v>
      </c>
      <c r="AF10" s="55">
        <f>IF('Данные индикаторов'!AG13="No Data",1,IF('Условный расчет данных'!AG13&lt;&gt;"",1,0))</f>
        <v>0</v>
      </c>
      <c r="AG10" s="55">
        <f>IF('Данные индикаторов'!AI13="No Data",1,IF('Условный расчет данных'!AH13&lt;&gt;"",1,0))</f>
        <v>0</v>
      </c>
      <c r="AH10" s="55">
        <f>IF('Данные индикаторов'!AJ13="No Data",1,IF('Условный расчет данных'!AI13&lt;&gt;"",1,0))</f>
        <v>0</v>
      </c>
      <c r="AI10" s="55">
        <f>IF('Данные индикаторов'!AK13="No Data",1,IF('Условный расчет данных'!AJ13&lt;&gt;"",1,0))</f>
        <v>0</v>
      </c>
      <c r="AJ10" s="55">
        <f>IF('Данные индикаторов'!AL13="No Data",1,IF('Условный расчет данных'!AK13&lt;&gt;"",1,0))</f>
        <v>0</v>
      </c>
      <c r="AK10" s="55">
        <f>IF('Данные индикаторов'!AM13="No Data",1,IF('Условный расчет данных'!AL13&lt;&gt;"",1,0))</f>
        <v>0</v>
      </c>
      <c r="AL10" s="55">
        <f>IF('Данные индикаторов'!AN13="No Data",1,IF('Условный расчет данных'!AM13&lt;&gt;"",1,0))</f>
        <v>0</v>
      </c>
      <c r="AM10" s="55">
        <f>IF('Данные индикаторов'!AO13="No Data",1,IF('Условный расчет данных'!AN13&lt;&gt;"",1,0))</f>
        <v>0</v>
      </c>
      <c r="AN10" s="55">
        <f>IF('Данные индикаторов'!AP13="No Data",1,IF('Условный расчет данных'!AO13&lt;&gt;"",1,0))</f>
        <v>0</v>
      </c>
      <c r="AO10" s="55">
        <f>IF('Данные индикаторов'!AQ13="No Data",1,IF('Условный расчет данных'!AS13&lt;&gt;"",1,0))</f>
        <v>0</v>
      </c>
      <c r="AP10" s="55">
        <f>IF('Данные индикаторов'!AR13="No Data",1,IF('Условный расчет данных'!AT13&lt;&gt;"",1,0))</f>
        <v>0</v>
      </c>
      <c r="AQ10" s="55">
        <f>IF('Данные индикаторов'!AS13="No Data",1,IF('Условный расчет данных'!AU13&lt;&gt;"",1,0))</f>
        <v>0</v>
      </c>
      <c r="AR10" s="55">
        <f>IF('Данные индикаторов'!AT13="No Data",1,IF('Условный расчет данных'!AS13&lt;&gt;"",1,0))</f>
        <v>0</v>
      </c>
      <c r="AS10" s="55">
        <f>IF('Данные индикаторов'!AU13="No Data",1,IF('Условный расчет данных'!AT13&lt;&gt;"",1,0))</f>
        <v>0</v>
      </c>
      <c r="AT10" s="55">
        <f>IF('Данные индикаторов'!AV13="No Data",1,IF('Условный расчет данных'!AU13&lt;&gt;"",1,0))</f>
        <v>0</v>
      </c>
      <c r="AU10" s="55">
        <f>IF('Данные индикаторов'!AW13="No Data",1,IF('Условный расчет данных'!AV13&lt;&gt;"",1,0))</f>
        <v>0</v>
      </c>
      <c r="AV10" s="55">
        <f>IF('Данные индикаторов'!AX13="No Data",1,IF('Условный расчет данных'!AW13&lt;&gt;"",1,0))</f>
        <v>0</v>
      </c>
      <c r="AW10" s="55">
        <f>IF('Данные индикаторов'!AY13="No Data",1,IF('Условный расчет данных'!AX13&lt;&gt;"",1,0))</f>
        <v>0</v>
      </c>
      <c r="AX10" s="55">
        <f>IF('Данные индикаторов'!AZ13="No Data",1,IF('Условный расчет данных'!AY13&lt;&gt;"",1,0))</f>
        <v>0</v>
      </c>
      <c r="AY10" s="55">
        <f>IF('Данные индикаторов'!BA13="No Data",1,IF('Условный расчет данных'!AZ13&lt;&gt;"",1,0))</f>
        <v>0</v>
      </c>
      <c r="AZ10" s="55">
        <f>IF('Данные индикаторов'!BB13="No Data",1,IF('Условный расчет данных'!BA13&lt;&gt;"",1,0))</f>
        <v>0</v>
      </c>
      <c r="BA10" s="55">
        <f>IF('Данные индикаторов'!BC13="No Data",1,IF('Условный расчет данных'!BB13&lt;&gt;"",1,0))</f>
        <v>0</v>
      </c>
      <c r="BB10" s="55">
        <f>IF('Данные индикаторов'!BD13="No Data",1,IF('Условный расчет данных'!BC13&lt;&gt;"",1,0))</f>
        <v>0</v>
      </c>
      <c r="BC10" s="55">
        <f>IF('Данные индикаторов'!BE13="No Data",1,IF('Условный расчет данных'!BD13&lt;&gt;"",1,0))</f>
        <v>0</v>
      </c>
      <c r="BD10" s="55">
        <f>IF('Данные индикаторов'!BF13="No Data",1,IF('Условный расчет данных'!BE13&lt;&gt;"",1,0))</f>
        <v>0</v>
      </c>
      <c r="BE10" s="55">
        <f>IF('Данные индикаторов'!BG13="No Data",1,IF('Условный расчет данных'!BF13&lt;&gt;"",1,0))</f>
        <v>0</v>
      </c>
      <c r="BF10" s="55">
        <f>IF('Данные индикаторов'!BH13="No Data",1,IF('Условный расчет данных'!BG13&lt;&gt;"",1,0))</f>
        <v>0</v>
      </c>
      <c r="BG10" s="55">
        <f>IF('Данные индикаторов'!BI13="No Data",1,IF('Условный расчет данных'!BH13&lt;&gt;"",1,0))</f>
        <v>0</v>
      </c>
      <c r="BH10" s="55">
        <f>IF('Данные индикаторов'!BJ13="No Data",1,IF('Условный расчет данных'!BI13&lt;&gt;"",1,0))</f>
        <v>0</v>
      </c>
      <c r="BI10" s="55">
        <f>IF('Данные индикаторов'!BK13="No Data",1,IF('Условный расчет данных'!BJ13&lt;&gt;"",1,0))</f>
        <v>0</v>
      </c>
      <c r="BJ10" s="55">
        <f>IF('Данные индикаторов'!BL13="No Data",1,IF('Условный расчет данных'!BK13&lt;&gt;"",1,0))</f>
        <v>0</v>
      </c>
      <c r="BK10">
        <f t="shared" si="0"/>
        <v>2</v>
      </c>
      <c r="BL10" s="57">
        <f t="shared" si="1"/>
        <v>3.7037037037037035E-2</v>
      </c>
    </row>
    <row r="11" spans="1:64" ht="15.75">
      <c r="A11" s="332" t="s">
        <v>83</v>
      </c>
      <c r="B11" s="55">
        <f>IF('Данные индикаторов'!D14="No Data",1,IF('Условный расчет данных'!C14&lt;&gt;"",1,0))</f>
        <v>0</v>
      </c>
      <c r="C11" s="55">
        <f>IF('Данные индикаторов'!E14="No Data",1,IF('Условный расчет данных'!D14&lt;&gt;"",1,0))</f>
        <v>0</v>
      </c>
      <c r="D11" s="55">
        <f>IF('Данные индикаторов'!F14="No Data",1,IF('Условный расчет данных'!E14&lt;&gt;"",1,0))</f>
        <v>0</v>
      </c>
      <c r="E11" s="55">
        <f>IF('Данные индикаторов'!G14="No Data",1,IF('Условный расчет данных'!F14&lt;&gt;"",1,0))</f>
        <v>0</v>
      </c>
      <c r="F11" s="55">
        <f>IF('Данные индикаторов'!H14="No Data",1,IF('Условный расчет данных'!G14&lt;&gt;"",1,0))</f>
        <v>0</v>
      </c>
      <c r="G11" s="55">
        <f>IF('Данные индикаторов'!I14="No Data",1,IF('Условный расчет данных'!H14&lt;&gt;"",1,0))</f>
        <v>0</v>
      </c>
      <c r="H11" s="55">
        <f>IF('Данные индикаторов'!J14="No Data",1,IF('Условный расчет данных'!I14&lt;&gt;"",1,0))</f>
        <v>0</v>
      </c>
      <c r="I11" s="55">
        <f>IF('Данные индикаторов'!K14="No Data",1,IF('Условный расчет данных'!J14&lt;&gt;"",1,0))</f>
        <v>0</v>
      </c>
      <c r="J11" s="55">
        <f>IF('Данные индикаторов'!L14="No Data",1,IF('Условный расчет данных'!K14&lt;&gt;"",1,0))</f>
        <v>0</v>
      </c>
      <c r="K11" s="55">
        <f>IF('Данные индикаторов'!AH14="No Data",1,IF('Условный расчет данных'!L14&lt;&gt;"",1,0))</f>
        <v>0</v>
      </c>
      <c r="L11" s="55">
        <f>IF('Данные индикаторов'!M14="No Data",1,IF('Условный расчет данных'!M14&lt;&gt;"",1,0))</f>
        <v>0</v>
      </c>
      <c r="M11" s="55">
        <f>IF('Данные индикаторов'!N14="No Data",1,IF('Условный расчет данных'!N14&lt;&gt;"",1,0))</f>
        <v>0</v>
      </c>
      <c r="N11" s="55">
        <f>IF('Данные индикаторов'!O14="No Data",1,IF('Условный расчет данных'!O14&lt;&gt;"",1,0))</f>
        <v>1</v>
      </c>
      <c r="O11" s="55">
        <f>IF('Данные индикаторов'!P14="No Data",1,IF('Условный расчет данных'!P14&lt;&gt;"",1,0))</f>
        <v>0</v>
      </c>
      <c r="P11" s="55">
        <f>IF('Данные индикаторов'!Q14="No Data",1,IF('Условный расчет данных'!Q14&lt;&gt;"",1,0))</f>
        <v>0</v>
      </c>
      <c r="Q11" s="55">
        <f>IF('Данные индикаторов'!R14="No Data",1,IF('Условный расчет данных'!R14&lt;&gt;"",1,0))</f>
        <v>0</v>
      </c>
      <c r="R11" s="55">
        <f>IF('Данные индикаторов'!S14="No Data",1,IF('Условный расчет данных'!S14&lt;&gt;"",1,0))</f>
        <v>0</v>
      </c>
      <c r="S11" s="55">
        <f>IF('Данные индикаторов'!T14="No Data",1,IF('Условный расчет данных'!T14&lt;&gt;"",1,0))</f>
        <v>0</v>
      </c>
      <c r="T11" s="55">
        <f>IF('Данные индикаторов'!U14="No Data",1,IF('Условный расчет данных'!U14&lt;&gt;"",1,0))</f>
        <v>0</v>
      </c>
      <c r="U11" s="55">
        <f>IF('Данные индикаторов'!V14="No Data",1,IF('Условный расчет данных'!V14&lt;&gt;"",1,0))</f>
        <v>0</v>
      </c>
      <c r="V11" s="55">
        <f>IF('Данные индикаторов'!W14="No Data",1,IF('Условный расчет данных'!W14&lt;&gt;"",1,0))</f>
        <v>0</v>
      </c>
      <c r="W11" s="55">
        <f>IF('Данные индикаторов'!X14="No Data",1,IF('Условный расчет данных'!X14&lt;&gt;"",1,0))</f>
        <v>0</v>
      </c>
      <c r="X11" s="55">
        <f>IF('Данные индикаторов'!Y14="No Data",1,IF('Условный расчет данных'!Y14&lt;&gt;"",1,0))</f>
        <v>0</v>
      </c>
      <c r="Y11" s="55">
        <f>IF('Данные индикаторов'!Z14="No Data",1,IF('Условный расчет данных'!Z14&lt;&gt;"",1,0))</f>
        <v>0</v>
      </c>
      <c r="Z11" s="55">
        <f>IF('Данные индикаторов'!AA14="No Data",1,IF('Условный расчет данных'!AA14&lt;&gt;"",1,0))</f>
        <v>0</v>
      </c>
      <c r="AA11" s="55">
        <f>IF('Данные индикаторов'!AB14="No Data",1,IF('Условный расчет данных'!AB14&lt;&gt;"",1,0))</f>
        <v>0</v>
      </c>
      <c r="AB11" s="55">
        <f>IF('Данные индикаторов'!AC14="No Data",1,IF('Условный расчет данных'!AC14&lt;&gt;"",1,0))</f>
        <v>0</v>
      </c>
      <c r="AC11" s="55">
        <f>IF('Данные индикаторов'!AD14="No Data",1,IF('Условный расчет данных'!AD14&lt;&gt;"",1,0))</f>
        <v>0</v>
      </c>
      <c r="AD11" s="55">
        <f>IF('Данные индикаторов'!AE14="No Data",1,IF('Условный расчет данных'!AE14&lt;&gt;"",1,0))</f>
        <v>0</v>
      </c>
      <c r="AE11" s="55">
        <f>IF('Данные индикаторов'!AF14="No Data",1,IF('Условный расчет данных'!AF14&lt;&gt;"",1,0))</f>
        <v>1</v>
      </c>
      <c r="AF11" s="55">
        <f>IF('Данные индикаторов'!AG14="No Data",1,IF('Условный расчет данных'!AG14&lt;&gt;"",1,0))</f>
        <v>0</v>
      </c>
      <c r="AG11" s="55">
        <f>IF('Данные индикаторов'!AI14="No Data",1,IF('Условный расчет данных'!AH14&lt;&gt;"",1,0))</f>
        <v>0</v>
      </c>
      <c r="AH11" s="55">
        <f>IF('Данные индикаторов'!AJ14="No Data",1,IF('Условный расчет данных'!AI14&lt;&gt;"",1,0))</f>
        <v>0</v>
      </c>
      <c r="AI11" s="55">
        <f>IF('Данные индикаторов'!AK14="No Data",1,IF('Условный расчет данных'!AJ14&lt;&gt;"",1,0))</f>
        <v>0</v>
      </c>
      <c r="AJ11" s="55">
        <f>IF('Данные индикаторов'!AL14="No Data",1,IF('Условный расчет данных'!AK14&lt;&gt;"",1,0))</f>
        <v>0</v>
      </c>
      <c r="AK11" s="55">
        <f>IF('Данные индикаторов'!AM14="No Data",1,IF('Условный расчет данных'!AL14&lt;&gt;"",1,0))</f>
        <v>0</v>
      </c>
      <c r="AL11" s="55">
        <f>IF('Данные индикаторов'!AN14="No Data",1,IF('Условный расчет данных'!AM14&lt;&gt;"",1,0))</f>
        <v>0</v>
      </c>
      <c r="AM11" s="55">
        <f>IF('Данные индикаторов'!AO14="No Data",1,IF('Условный расчет данных'!AN14&lt;&gt;"",1,0))</f>
        <v>0</v>
      </c>
      <c r="AN11" s="55">
        <f>IF('Данные индикаторов'!AP14="No Data",1,IF('Условный расчет данных'!AO14&lt;&gt;"",1,0))</f>
        <v>0</v>
      </c>
      <c r="AO11" s="55">
        <f>IF('Данные индикаторов'!AQ14="No Data",1,IF('Условный расчет данных'!AS14&lt;&gt;"",1,0))</f>
        <v>0</v>
      </c>
      <c r="AP11" s="55">
        <f>IF('Данные индикаторов'!AR14="No Data",1,IF('Условный расчет данных'!AT14&lt;&gt;"",1,0))</f>
        <v>0</v>
      </c>
      <c r="AQ11" s="55">
        <f>IF('Данные индикаторов'!AS14="No Data",1,IF('Условный расчет данных'!AU14&lt;&gt;"",1,0))</f>
        <v>0</v>
      </c>
      <c r="AR11" s="55">
        <f>IF('Данные индикаторов'!AT14="No Data",1,IF('Условный расчет данных'!AS14&lt;&gt;"",1,0))</f>
        <v>0</v>
      </c>
      <c r="AS11" s="55">
        <f>IF('Данные индикаторов'!AU14="No Data",1,IF('Условный расчет данных'!AT14&lt;&gt;"",1,0))</f>
        <v>0</v>
      </c>
      <c r="AT11" s="55">
        <f>IF('Данные индикаторов'!AV14="No Data",1,IF('Условный расчет данных'!AU14&lt;&gt;"",1,0))</f>
        <v>0</v>
      </c>
      <c r="AU11" s="55">
        <f>IF('Данные индикаторов'!AW14="No Data",1,IF('Условный расчет данных'!AV14&lt;&gt;"",1,0))</f>
        <v>0</v>
      </c>
      <c r="AV11" s="55">
        <f>IF('Данные индикаторов'!AX14="No Data",1,IF('Условный расчет данных'!AW14&lt;&gt;"",1,0))</f>
        <v>0</v>
      </c>
      <c r="AW11" s="55">
        <f>IF('Данные индикаторов'!AY14="No Data",1,IF('Условный расчет данных'!AX14&lt;&gt;"",1,0))</f>
        <v>0</v>
      </c>
      <c r="AX11" s="55">
        <f>IF('Данные индикаторов'!AZ14="No Data",1,IF('Условный расчет данных'!AY14&lt;&gt;"",1,0))</f>
        <v>0</v>
      </c>
      <c r="AY11" s="55">
        <f>IF('Данные индикаторов'!BA14="No Data",1,IF('Условный расчет данных'!AZ14&lt;&gt;"",1,0))</f>
        <v>0</v>
      </c>
      <c r="AZ11" s="55">
        <f>IF('Данные индикаторов'!BB14="No Data",1,IF('Условный расчет данных'!BA14&lt;&gt;"",1,0))</f>
        <v>0</v>
      </c>
      <c r="BA11" s="55">
        <f>IF('Данные индикаторов'!BC14="No Data",1,IF('Условный расчет данных'!BB14&lt;&gt;"",1,0))</f>
        <v>0</v>
      </c>
      <c r="BB11" s="55">
        <f>IF('Данные индикаторов'!BD14="No Data",1,IF('Условный расчет данных'!BC14&lt;&gt;"",1,0))</f>
        <v>0</v>
      </c>
      <c r="BC11" s="55">
        <f>IF('Данные индикаторов'!BE14="No Data",1,IF('Условный расчет данных'!BD14&lt;&gt;"",1,0))</f>
        <v>0</v>
      </c>
      <c r="BD11" s="55">
        <f>IF('Данные индикаторов'!BF14="No Data",1,IF('Условный расчет данных'!BE14&lt;&gt;"",1,0))</f>
        <v>0</v>
      </c>
      <c r="BE11" s="55">
        <f>IF('Данные индикаторов'!BG14="No Data",1,IF('Условный расчет данных'!BF14&lt;&gt;"",1,0))</f>
        <v>0</v>
      </c>
      <c r="BF11" s="55">
        <f>IF('Данные индикаторов'!BH14="No Data",1,IF('Условный расчет данных'!BG14&lt;&gt;"",1,0))</f>
        <v>0</v>
      </c>
      <c r="BG11" s="55">
        <f>IF('Данные индикаторов'!BI14="No Data",1,IF('Условный расчет данных'!BH14&lt;&gt;"",1,0))</f>
        <v>0</v>
      </c>
      <c r="BH11" s="55">
        <f>IF('Данные индикаторов'!BJ14="No Data",1,IF('Условный расчет данных'!BI14&lt;&gt;"",1,0))</f>
        <v>0</v>
      </c>
      <c r="BI11" s="55">
        <f>IF('Данные индикаторов'!BK14="No Data",1,IF('Условный расчет данных'!BJ14&lt;&gt;"",1,0))</f>
        <v>0</v>
      </c>
      <c r="BJ11" s="55">
        <f>IF('Данные индикаторов'!BL14="No Data",1,IF('Условный расчет данных'!BK14&lt;&gt;"",1,0))</f>
        <v>0</v>
      </c>
      <c r="BK11">
        <f t="shared" si="0"/>
        <v>2</v>
      </c>
      <c r="BL11" s="57">
        <f t="shared" si="1"/>
        <v>3.7037037037037035E-2</v>
      </c>
    </row>
    <row r="12" spans="1:64" ht="15.75">
      <c r="A12" s="332" t="s">
        <v>84</v>
      </c>
      <c r="B12" s="55">
        <f>IF('Данные индикаторов'!D15="No Data",1,IF('Условный расчет данных'!C15&lt;&gt;"",1,0))</f>
        <v>0</v>
      </c>
      <c r="C12" s="55">
        <f>IF('Данные индикаторов'!E15="No Data",1,IF('Условный расчет данных'!D15&lt;&gt;"",1,0))</f>
        <v>0</v>
      </c>
      <c r="D12" s="55">
        <f>IF('Данные индикаторов'!F15="No Data",1,IF('Условный расчет данных'!E15&lt;&gt;"",1,0))</f>
        <v>0</v>
      </c>
      <c r="E12" s="55">
        <f>IF('Данные индикаторов'!G15="No Data",1,IF('Условный расчет данных'!F15&lt;&gt;"",1,0))</f>
        <v>0</v>
      </c>
      <c r="F12" s="55">
        <f>IF('Данные индикаторов'!H15="No Data",1,IF('Условный расчет данных'!G15&lt;&gt;"",1,0))</f>
        <v>0</v>
      </c>
      <c r="G12" s="55">
        <f>IF('Данные индикаторов'!I15="No Data",1,IF('Условный расчет данных'!H15&lt;&gt;"",1,0))</f>
        <v>0</v>
      </c>
      <c r="H12" s="55">
        <f>IF('Данные индикаторов'!J15="No Data",1,IF('Условный расчет данных'!I15&lt;&gt;"",1,0))</f>
        <v>0</v>
      </c>
      <c r="I12" s="55">
        <f>IF('Данные индикаторов'!K15="No Data",1,IF('Условный расчет данных'!J15&lt;&gt;"",1,0))</f>
        <v>0</v>
      </c>
      <c r="J12" s="55">
        <f>IF('Данные индикаторов'!L15="No Data",1,IF('Условный расчет данных'!K15&lt;&gt;"",1,0))</f>
        <v>0</v>
      </c>
      <c r="K12" s="55">
        <f>IF('Данные индикаторов'!AH15="No Data",1,IF('Условный расчет данных'!L15&lt;&gt;"",1,0))</f>
        <v>0</v>
      </c>
      <c r="L12" s="55">
        <f>IF('Данные индикаторов'!M15="No Data",1,IF('Условный расчет данных'!M15&lt;&gt;"",1,0))</f>
        <v>0</v>
      </c>
      <c r="M12" s="55">
        <f>IF('Данные индикаторов'!N15="No Data",1,IF('Условный расчет данных'!N15&lt;&gt;"",1,0))</f>
        <v>0</v>
      </c>
      <c r="N12" s="55">
        <f>IF('Данные индикаторов'!O15="No Data",1,IF('Условный расчет данных'!O15&lt;&gt;"",1,0))</f>
        <v>1</v>
      </c>
      <c r="O12" s="55">
        <f>IF('Данные индикаторов'!P15="No Data",1,IF('Условный расчет данных'!P15&lt;&gt;"",1,0))</f>
        <v>0</v>
      </c>
      <c r="P12" s="55">
        <f>IF('Данные индикаторов'!Q15="No Data",1,IF('Условный расчет данных'!Q15&lt;&gt;"",1,0))</f>
        <v>0</v>
      </c>
      <c r="Q12" s="55">
        <f>IF('Данные индикаторов'!R15="No Data",1,IF('Условный расчет данных'!R15&lt;&gt;"",1,0))</f>
        <v>0</v>
      </c>
      <c r="R12" s="55">
        <f>IF('Данные индикаторов'!S15="No Data",1,IF('Условный расчет данных'!S15&lt;&gt;"",1,0))</f>
        <v>0</v>
      </c>
      <c r="S12" s="55">
        <f>IF('Данные индикаторов'!T15="No Data",1,IF('Условный расчет данных'!T15&lt;&gt;"",1,0))</f>
        <v>0</v>
      </c>
      <c r="T12" s="55">
        <f>IF('Данные индикаторов'!U15="No Data",1,IF('Условный расчет данных'!U15&lt;&gt;"",1,0))</f>
        <v>0</v>
      </c>
      <c r="U12" s="55">
        <f>IF('Данные индикаторов'!V15="No Data",1,IF('Условный расчет данных'!V15&lt;&gt;"",1,0))</f>
        <v>0</v>
      </c>
      <c r="V12" s="55">
        <f>IF('Данные индикаторов'!W15="No Data",1,IF('Условный расчет данных'!W15&lt;&gt;"",1,0))</f>
        <v>0</v>
      </c>
      <c r="W12" s="55">
        <f>IF('Данные индикаторов'!X15="No Data",1,IF('Условный расчет данных'!X15&lt;&gt;"",1,0))</f>
        <v>0</v>
      </c>
      <c r="X12" s="55">
        <f>IF('Данные индикаторов'!Y15="No Data",1,IF('Условный расчет данных'!Y15&lt;&gt;"",1,0))</f>
        <v>0</v>
      </c>
      <c r="Y12" s="55">
        <f>IF('Данные индикаторов'!Z15="No Data",1,IF('Условный расчет данных'!Z15&lt;&gt;"",1,0))</f>
        <v>0</v>
      </c>
      <c r="Z12" s="55">
        <f>IF('Данные индикаторов'!AA15="No Data",1,IF('Условный расчет данных'!AA15&lt;&gt;"",1,0))</f>
        <v>0</v>
      </c>
      <c r="AA12" s="55">
        <f>IF('Данные индикаторов'!AB15="No Data",1,IF('Условный расчет данных'!AB15&lt;&gt;"",1,0))</f>
        <v>0</v>
      </c>
      <c r="AB12" s="55">
        <f>IF('Данные индикаторов'!AC15="No Data",1,IF('Условный расчет данных'!AC15&lt;&gt;"",1,0))</f>
        <v>0</v>
      </c>
      <c r="AC12" s="55">
        <f>IF('Данные индикаторов'!AD15="No Data",1,IF('Условный расчет данных'!AD15&lt;&gt;"",1,0))</f>
        <v>0</v>
      </c>
      <c r="AD12" s="55">
        <f>IF('Данные индикаторов'!AE15="No Data",1,IF('Условный расчет данных'!AE15&lt;&gt;"",1,0))</f>
        <v>0</v>
      </c>
      <c r="AE12" s="55">
        <f>IF('Данные индикаторов'!AF15="No Data",1,IF('Условный расчет данных'!AF15&lt;&gt;"",1,0))</f>
        <v>1</v>
      </c>
      <c r="AF12" s="55">
        <f>IF('Данные индикаторов'!AG15="No Data",1,IF('Условный расчет данных'!AG15&lt;&gt;"",1,0))</f>
        <v>0</v>
      </c>
      <c r="AG12" s="55">
        <f>IF('Данные индикаторов'!AI15="No Data",1,IF('Условный расчет данных'!AH15&lt;&gt;"",1,0))</f>
        <v>0</v>
      </c>
      <c r="AH12" s="55">
        <f>IF('Данные индикаторов'!AJ15="No Data",1,IF('Условный расчет данных'!AI15&lt;&gt;"",1,0))</f>
        <v>0</v>
      </c>
      <c r="AI12" s="55">
        <f>IF('Данные индикаторов'!AK15="No Data",1,IF('Условный расчет данных'!AJ15&lt;&gt;"",1,0))</f>
        <v>0</v>
      </c>
      <c r="AJ12" s="55">
        <f>IF('Данные индикаторов'!AL15="No Data",1,IF('Условный расчет данных'!AK15&lt;&gt;"",1,0))</f>
        <v>0</v>
      </c>
      <c r="AK12" s="55">
        <f>IF('Данные индикаторов'!AM15="No Data",1,IF('Условный расчет данных'!AL15&lt;&gt;"",1,0))</f>
        <v>0</v>
      </c>
      <c r="AL12" s="55">
        <f>IF('Данные индикаторов'!AN15="No Data",1,IF('Условный расчет данных'!AM15&lt;&gt;"",1,0))</f>
        <v>0</v>
      </c>
      <c r="AM12" s="55">
        <f>IF('Данные индикаторов'!AO15="No Data",1,IF('Условный расчет данных'!AN15&lt;&gt;"",1,0))</f>
        <v>0</v>
      </c>
      <c r="AN12" s="55">
        <f>IF('Данные индикаторов'!AP15="No Data",1,IF('Условный расчет данных'!AO15&lt;&gt;"",1,0))</f>
        <v>0</v>
      </c>
      <c r="AO12" s="55">
        <f>IF('Данные индикаторов'!AQ15="No Data",1,IF('Условный расчет данных'!AS15&lt;&gt;"",1,0))</f>
        <v>0</v>
      </c>
      <c r="AP12" s="55">
        <f>IF('Данные индикаторов'!AR15="No Data",1,IF('Условный расчет данных'!AT15&lt;&gt;"",1,0))</f>
        <v>0</v>
      </c>
      <c r="AQ12" s="55">
        <f>IF('Данные индикаторов'!AS15="No Data",1,IF('Условный расчет данных'!AU15&lt;&gt;"",1,0))</f>
        <v>0</v>
      </c>
      <c r="AR12" s="55">
        <f>IF('Данные индикаторов'!AT15="No Data",1,IF('Условный расчет данных'!AS15&lt;&gt;"",1,0))</f>
        <v>0</v>
      </c>
      <c r="AS12" s="55">
        <f>IF('Данные индикаторов'!AU15="No Data",1,IF('Условный расчет данных'!AT15&lt;&gt;"",1,0))</f>
        <v>0</v>
      </c>
      <c r="AT12" s="55">
        <f>IF('Данные индикаторов'!AV15="No Data",1,IF('Условный расчет данных'!AU15&lt;&gt;"",1,0))</f>
        <v>0</v>
      </c>
      <c r="AU12" s="55">
        <f>IF('Данные индикаторов'!AW15="No Data",1,IF('Условный расчет данных'!AV15&lt;&gt;"",1,0))</f>
        <v>0</v>
      </c>
      <c r="AV12" s="55">
        <f>IF('Данные индикаторов'!AX15="No Data",1,IF('Условный расчет данных'!AW15&lt;&gt;"",1,0))</f>
        <v>0</v>
      </c>
      <c r="AW12" s="55">
        <f>IF('Данные индикаторов'!AY15="No Data",1,IF('Условный расчет данных'!AX15&lt;&gt;"",1,0))</f>
        <v>0</v>
      </c>
      <c r="AX12" s="55">
        <f>IF('Данные индикаторов'!AZ15="No Data",1,IF('Условный расчет данных'!AY15&lt;&gt;"",1,0))</f>
        <v>0</v>
      </c>
      <c r="AY12" s="55">
        <f>IF('Данные индикаторов'!BA15="No Data",1,IF('Условный расчет данных'!AZ15&lt;&gt;"",1,0))</f>
        <v>0</v>
      </c>
      <c r="AZ12" s="55">
        <f>IF('Данные индикаторов'!BB15="No Data",1,IF('Условный расчет данных'!BA15&lt;&gt;"",1,0))</f>
        <v>0</v>
      </c>
      <c r="BA12" s="55">
        <f>IF('Данные индикаторов'!BC15="No Data",1,IF('Условный расчет данных'!BB15&lt;&gt;"",1,0))</f>
        <v>0</v>
      </c>
      <c r="BB12" s="55">
        <f>IF('Данные индикаторов'!BD15="No Data",1,IF('Условный расчет данных'!BC15&lt;&gt;"",1,0))</f>
        <v>0</v>
      </c>
      <c r="BC12" s="55">
        <f>IF('Данные индикаторов'!BE15="No Data",1,IF('Условный расчет данных'!BD15&lt;&gt;"",1,0))</f>
        <v>0</v>
      </c>
      <c r="BD12" s="55">
        <f>IF('Данные индикаторов'!BF15="No Data",1,IF('Условный расчет данных'!BE15&lt;&gt;"",1,0))</f>
        <v>0</v>
      </c>
      <c r="BE12" s="55">
        <f>IF('Данные индикаторов'!BG15="No Data",1,IF('Условный расчет данных'!BF15&lt;&gt;"",1,0))</f>
        <v>0</v>
      </c>
      <c r="BF12" s="55">
        <f>IF('Данные индикаторов'!BH15="No Data",1,IF('Условный расчет данных'!BG15&lt;&gt;"",1,0))</f>
        <v>0</v>
      </c>
      <c r="BG12" s="55">
        <f>IF('Данные индикаторов'!BI15="No Data",1,IF('Условный расчет данных'!BH15&lt;&gt;"",1,0))</f>
        <v>0</v>
      </c>
      <c r="BH12" s="55">
        <f>IF('Данные индикаторов'!BJ15="No Data",1,IF('Условный расчет данных'!BI15&lt;&gt;"",1,0))</f>
        <v>0</v>
      </c>
      <c r="BI12" s="55">
        <f>IF('Данные индикаторов'!BK15="No Data",1,IF('Условный расчет данных'!BJ15&lt;&gt;"",1,0))</f>
        <v>0</v>
      </c>
      <c r="BJ12" s="55">
        <f>IF('Данные индикаторов'!BL15="No Data",1,IF('Условный расчет данных'!BK15&lt;&gt;"",1,0))</f>
        <v>0</v>
      </c>
      <c r="BK12">
        <f t="shared" si="0"/>
        <v>2</v>
      </c>
      <c r="BL12" s="57">
        <f t="shared" si="1"/>
        <v>3.7037037037037035E-2</v>
      </c>
    </row>
    <row r="13" spans="1:64" ht="15.75">
      <c r="A13" s="332" t="s">
        <v>85</v>
      </c>
      <c r="B13" s="55">
        <f>IF('Данные индикаторов'!D16="No Data",1,IF('Условный расчет данных'!C16&lt;&gt;"",1,0))</f>
        <v>0</v>
      </c>
      <c r="C13" s="55">
        <f>IF('Данные индикаторов'!E16="No Data",1,IF('Условный расчет данных'!D16&lt;&gt;"",1,0))</f>
        <v>0</v>
      </c>
      <c r="D13" s="55">
        <f>IF('Данные индикаторов'!F16="No Data",1,IF('Условный расчет данных'!E16&lt;&gt;"",1,0))</f>
        <v>0</v>
      </c>
      <c r="E13" s="55">
        <f>IF('Данные индикаторов'!G16="No Data",1,IF('Условный расчет данных'!F16&lt;&gt;"",1,0))</f>
        <v>0</v>
      </c>
      <c r="F13" s="55">
        <f>IF('Данные индикаторов'!H16="No Data",1,IF('Условный расчет данных'!G16&lt;&gt;"",1,0))</f>
        <v>0</v>
      </c>
      <c r="G13" s="55">
        <f>IF('Данные индикаторов'!I16="No Data",1,IF('Условный расчет данных'!H16&lt;&gt;"",1,0))</f>
        <v>0</v>
      </c>
      <c r="H13" s="55">
        <f>IF('Данные индикаторов'!J16="No Data",1,IF('Условный расчет данных'!I16&lt;&gt;"",1,0))</f>
        <v>0</v>
      </c>
      <c r="I13" s="55">
        <f>IF('Данные индикаторов'!K16="No Data",1,IF('Условный расчет данных'!J16&lt;&gt;"",1,0))</f>
        <v>0</v>
      </c>
      <c r="J13" s="55">
        <f>IF('Данные индикаторов'!L16="No Data",1,IF('Условный расчет данных'!K16&lt;&gt;"",1,0))</f>
        <v>0</v>
      </c>
      <c r="K13" s="55">
        <f>IF('Данные индикаторов'!AH16="No Data",1,IF('Условный расчет данных'!L16&lt;&gt;"",1,0))</f>
        <v>0</v>
      </c>
      <c r="L13" s="55">
        <f>IF('Данные индикаторов'!M16="No Data",1,IF('Условный расчет данных'!M16&lt;&gt;"",1,0))</f>
        <v>0</v>
      </c>
      <c r="M13" s="55">
        <f>IF('Данные индикаторов'!N16="No Data",1,IF('Условный расчет данных'!N16&lt;&gt;"",1,0))</f>
        <v>0</v>
      </c>
      <c r="N13" s="55">
        <f>IF('Данные индикаторов'!O16="No Data",1,IF('Условный расчет данных'!O16&lt;&gt;"",1,0))</f>
        <v>1</v>
      </c>
      <c r="O13" s="55">
        <f>IF('Данные индикаторов'!P16="No Data",1,IF('Условный расчет данных'!P16&lt;&gt;"",1,0))</f>
        <v>0</v>
      </c>
      <c r="P13" s="55">
        <f>IF('Данные индикаторов'!Q16="No Data",1,IF('Условный расчет данных'!Q16&lt;&gt;"",1,0))</f>
        <v>0</v>
      </c>
      <c r="Q13" s="55">
        <f>IF('Данные индикаторов'!R16="No Data",1,IF('Условный расчет данных'!R16&lt;&gt;"",1,0))</f>
        <v>0</v>
      </c>
      <c r="R13" s="55">
        <f>IF('Данные индикаторов'!S16="No Data",1,IF('Условный расчет данных'!S16&lt;&gt;"",1,0))</f>
        <v>0</v>
      </c>
      <c r="S13" s="55">
        <f>IF('Данные индикаторов'!T16="No Data",1,IF('Условный расчет данных'!T16&lt;&gt;"",1,0))</f>
        <v>0</v>
      </c>
      <c r="T13" s="55">
        <f>IF('Данные индикаторов'!U16="No Data",1,IF('Условный расчет данных'!U16&lt;&gt;"",1,0))</f>
        <v>0</v>
      </c>
      <c r="U13" s="55">
        <f>IF('Данные индикаторов'!V16="No Data",1,IF('Условный расчет данных'!V16&lt;&gt;"",1,0))</f>
        <v>0</v>
      </c>
      <c r="V13" s="55">
        <f>IF('Данные индикаторов'!W16="No Data",1,IF('Условный расчет данных'!W16&lt;&gt;"",1,0))</f>
        <v>0</v>
      </c>
      <c r="W13" s="55">
        <f>IF('Данные индикаторов'!X16="No Data",1,IF('Условный расчет данных'!X16&lt;&gt;"",1,0))</f>
        <v>0</v>
      </c>
      <c r="X13" s="55">
        <f>IF('Данные индикаторов'!Y16="No Data",1,IF('Условный расчет данных'!Y16&lt;&gt;"",1,0))</f>
        <v>0</v>
      </c>
      <c r="Y13" s="55">
        <f>IF('Данные индикаторов'!Z16="No Data",1,IF('Условный расчет данных'!Z16&lt;&gt;"",1,0))</f>
        <v>0</v>
      </c>
      <c r="Z13" s="55">
        <f>IF('Данные индикаторов'!AA16="No Data",1,IF('Условный расчет данных'!AA16&lt;&gt;"",1,0))</f>
        <v>0</v>
      </c>
      <c r="AA13" s="55">
        <f>IF('Данные индикаторов'!AB16="No Data",1,IF('Условный расчет данных'!AB16&lt;&gt;"",1,0))</f>
        <v>0</v>
      </c>
      <c r="AB13" s="55">
        <f>IF('Данные индикаторов'!AC16="No Data",1,IF('Условный расчет данных'!AC16&lt;&gt;"",1,0))</f>
        <v>0</v>
      </c>
      <c r="AC13" s="55">
        <f>IF('Данные индикаторов'!AD16="No Data",1,IF('Условный расчет данных'!AD16&lt;&gt;"",1,0))</f>
        <v>0</v>
      </c>
      <c r="AD13" s="55">
        <f>IF('Данные индикаторов'!AE16="No Data",1,IF('Условный расчет данных'!AE16&lt;&gt;"",1,0))</f>
        <v>0</v>
      </c>
      <c r="AE13" s="55">
        <f>IF('Данные индикаторов'!AF16="No Data",1,IF('Условный расчет данных'!AF16&lt;&gt;"",1,0))</f>
        <v>1</v>
      </c>
      <c r="AF13" s="55">
        <f>IF('Данные индикаторов'!AG16="No Data",1,IF('Условный расчет данных'!AG16&lt;&gt;"",1,0))</f>
        <v>0</v>
      </c>
      <c r="AG13" s="55">
        <f>IF('Данные индикаторов'!AI16="No Data",1,IF('Условный расчет данных'!AH16&lt;&gt;"",1,0))</f>
        <v>0</v>
      </c>
      <c r="AH13" s="55">
        <f>IF('Данные индикаторов'!AJ16="No Data",1,IF('Условный расчет данных'!AI16&lt;&gt;"",1,0))</f>
        <v>0</v>
      </c>
      <c r="AI13" s="55">
        <f>IF('Данные индикаторов'!AK16="No Data",1,IF('Условный расчет данных'!AJ16&lt;&gt;"",1,0))</f>
        <v>0</v>
      </c>
      <c r="AJ13" s="55">
        <f>IF('Данные индикаторов'!AL16="No Data",1,IF('Условный расчет данных'!AK16&lt;&gt;"",1,0))</f>
        <v>0</v>
      </c>
      <c r="AK13" s="55">
        <f>IF('Данные индикаторов'!AM16="No Data",1,IF('Условный расчет данных'!AL16&lt;&gt;"",1,0))</f>
        <v>0</v>
      </c>
      <c r="AL13" s="55">
        <f>IF('Данные индикаторов'!AN16="No Data",1,IF('Условный расчет данных'!AM16&lt;&gt;"",1,0))</f>
        <v>0</v>
      </c>
      <c r="AM13" s="55">
        <f>IF('Данные индикаторов'!AO16="No Data",1,IF('Условный расчет данных'!AN16&lt;&gt;"",1,0))</f>
        <v>0</v>
      </c>
      <c r="AN13" s="55">
        <f>IF('Данные индикаторов'!AP16="No Data",1,IF('Условный расчет данных'!AO16&lt;&gt;"",1,0))</f>
        <v>0</v>
      </c>
      <c r="AO13" s="55">
        <f>IF('Данные индикаторов'!AQ16="No Data",1,IF('Условный расчет данных'!AS16&lt;&gt;"",1,0))</f>
        <v>0</v>
      </c>
      <c r="AP13" s="55">
        <f>IF('Данные индикаторов'!AR16="No Data",1,IF('Условный расчет данных'!AT16&lt;&gt;"",1,0))</f>
        <v>0</v>
      </c>
      <c r="AQ13" s="55">
        <f>IF('Данные индикаторов'!AS16="No Data",1,IF('Условный расчет данных'!AU16&lt;&gt;"",1,0))</f>
        <v>0</v>
      </c>
      <c r="AR13" s="55">
        <f>IF('Данные индикаторов'!AT16="No Data",1,IF('Условный расчет данных'!AS16&lt;&gt;"",1,0))</f>
        <v>0</v>
      </c>
      <c r="AS13" s="55">
        <f>IF('Данные индикаторов'!AU16="No Data",1,IF('Условный расчет данных'!AT16&lt;&gt;"",1,0))</f>
        <v>0</v>
      </c>
      <c r="AT13" s="55">
        <f>IF('Данные индикаторов'!AV16="No Data",1,IF('Условный расчет данных'!AU16&lt;&gt;"",1,0))</f>
        <v>0</v>
      </c>
      <c r="AU13" s="55">
        <f>IF('Данные индикаторов'!AW16="No Data",1,IF('Условный расчет данных'!AV16&lt;&gt;"",1,0))</f>
        <v>0</v>
      </c>
      <c r="AV13" s="55">
        <f>IF('Данные индикаторов'!AX16="No Data",1,IF('Условный расчет данных'!AW16&lt;&gt;"",1,0))</f>
        <v>0</v>
      </c>
      <c r="AW13" s="55">
        <f>IF('Данные индикаторов'!AY16="No Data",1,IF('Условный расчет данных'!AX16&lt;&gt;"",1,0))</f>
        <v>0</v>
      </c>
      <c r="AX13" s="55">
        <f>IF('Данные индикаторов'!AZ16="No Data",1,IF('Условный расчет данных'!AY16&lt;&gt;"",1,0))</f>
        <v>0</v>
      </c>
      <c r="AY13" s="55">
        <f>IF('Данные индикаторов'!BA16="No Data",1,IF('Условный расчет данных'!AZ16&lt;&gt;"",1,0))</f>
        <v>0</v>
      </c>
      <c r="AZ13" s="55">
        <f>IF('Данные индикаторов'!BB16="No Data",1,IF('Условный расчет данных'!BA16&lt;&gt;"",1,0))</f>
        <v>0</v>
      </c>
      <c r="BA13" s="55">
        <f>IF('Данные индикаторов'!BC16="No Data",1,IF('Условный расчет данных'!BB16&lt;&gt;"",1,0))</f>
        <v>0</v>
      </c>
      <c r="BB13" s="55">
        <f>IF('Данные индикаторов'!BD16="No Data",1,IF('Условный расчет данных'!BC16&lt;&gt;"",1,0))</f>
        <v>0</v>
      </c>
      <c r="BC13" s="55">
        <f>IF('Данные индикаторов'!BE16="No Data",1,IF('Условный расчет данных'!BD16&lt;&gt;"",1,0))</f>
        <v>0</v>
      </c>
      <c r="BD13" s="55">
        <f>IF('Данные индикаторов'!BF16="No Data",1,IF('Условный расчет данных'!BE16&lt;&gt;"",1,0))</f>
        <v>0</v>
      </c>
      <c r="BE13" s="55">
        <f>IF('Данные индикаторов'!BG16="No Data",1,IF('Условный расчет данных'!BF16&lt;&gt;"",1,0))</f>
        <v>0</v>
      </c>
      <c r="BF13" s="55">
        <f>IF('Данные индикаторов'!BH16="No Data",1,IF('Условный расчет данных'!BG16&lt;&gt;"",1,0))</f>
        <v>0</v>
      </c>
      <c r="BG13" s="55">
        <f>IF('Данные индикаторов'!BI16="No Data",1,IF('Условный расчет данных'!BH16&lt;&gt;"",1,0))</f>
        <v>0</v>
      </c>
      <c r="BH13" s="55">
        <f>IF('Данные индикаторов'!BJ16="No Data",1,IF('Условный расчет данных'!BI16&lt;&gt;"",1,0))</f>
        <v>0</v>
      </c>
      <c r="BI13" s="55">
        <f>IF('Данные индикаторов'!BK16="No Data",1,IF('Условный расчет данных'!BJ16&lt;&gt;"",1,0))</f>
        <v>0</v>
      </c>
      <c r="BJ13" s="55">
        <f>IF('Данные индикаторов'!BL16="No Data",1,IF('Условный расчет данных'!BK16&lt;&gt;"",1,0))</f>
        <v>0</v>
      </c>
      <c r="BK13">
        <f t="shared" si="0"/>
        <v>2</v>
      </c>
      <c r="BL13" s="57">
        <f t="shared" si="1"/>
        <v>3.7037037037037035E-2</v>
      </c>
    </row>
    <row r="14" spans="1:64" ht="15.75">
      <c r="A14" s="332" t="s">
        <v>86</v>
      </c>
      <c r="B14" s="55">
        <f>IF('Данные индикаторов'!D17="No Data",1,IF('Условный расчет данных'!C18&lt;&gt;"",1,0))</f>
        <v>0</v>
      </c>
      <c r="C14" s="55">
        <f>IF('Данные индикаторов'!E17="No Data",1,IF('Условный расчет данных'!D18&lt;&gt;"",1,0))</f>
        <v>0</v>
      </c>
      <c r="D14" s="55">
        <f>IF('Данные индикаторов'!F17="No Data",1,IF('Условный расчет данных'!E18&lt;&gt;"",1,0))</f>
        <v>0</v>
      </c>
      <c r="E14" s="55">
        <f>IF('Данные индикаторов'!G17="No Data",1,IF('Условный расчет данных'!F18&lt;&gt;"",1,0))</f>
        <v>0</v>
      </c>
      <c r="F14" s="55">
        <f>IF('Данные индикаторов'!H17="No Data",1,IF('Условный расчет данных'!G18&lt;&gt;"",1,0))</f>
        <v>0</v>
      </c>
      <c r="G14" s="55">
        <f>IF('Данные индикаторов'!I17="No Data",1,IF('Условный расчет данных'!H18&lt;&gt;"",1,0))</f>
        <v>1</v>
      </c>
      <c r="H14" s="55">
        <f>IF('Данные индикаторов'!J17="No Data",1,IF('Условный расчет данных'!I18&lt;&gt;"",1,0))</f>
        <v>0</v>
      </c>
      <c r="I14" s="55">
        <f>IF('Данные индикаторов'!K17="No Data",1,IF('Условный расчет данных'!J18&lt;&gt;"",1,0))</f>
        <v>0</v>
      </c>
      <c r="J14" s="55">
        <f>IF('Данные индикаторов'!L17="No Data",1,IF('Условный расчет данных'!K18&lt;&gt;"",1,0))</f>
        <v>0</v>
      </c>
      <c r="K14" s="55">
        <f>IF('Данные индикаторов'!AH17="No Data",1,IF('Условный расчет данных'!L18&lt;&gt;"",1,0))</f>
        <v>0</v>
      </c>
      <c r="L14" s="55">
        <f>IF('Данные индикаторов'!M17="No Data",1,IF('Условный расчет данных'!M18&lt;&gt;"",1,0))</f>
        <v>0</v>
      </c>
      <c r="M14" s="55">
        <f>IF('Данные индикаторов'!N17="No Data",1,IF('Условный расчет данных'!N18&lt;&gt;"",1,0))</f>
        <v>0</v>
      </c>
      <c r="N14" s="55">
        <f>IF('Данные индикаторов'!O17="No Data",1,IF('Условный расчет данных'!O18&lt;&gt;"",1,0))</f>
        <v>1</v>
      </c>
      <c r="O14" s="55">
        <f>IF('Данные индикаторов'!P17="No Data",1,IF('Условный расчет данных'!P18&lt;&gt;"",1,0))</f>
        <v>0</v>
      </c>
      <c r="P14" s="55">
        <f>IF('Данные индикаторов'!Q17="No Data",1,IF('Условный расчет данных'!Q18&lt;&gt;"",1,0))</f>
        <v>0</v>
      </c>
      <c r="Q14" s="55">
        <f>IF('Данные индикаторов'!R17="No Data",1,IF('Условный расчет данных'!R18&lt;&gt;"",1,0))</f>
        <v>0</v>
      </c>
      <c r="R14" s="55">
        <f>IF('Данные индикаторов'!S17="No Data",1,IF('Условный расчет данных'!S18&lt;&gt;"",1,0))</f>
        <v>0</v>
      </c>
      <c r="S14" s="55">
        <f>IF('Данные индикаторов'!T17="No Data",1,IF('Условный расчет данных'!T18&lt;&gt;"",1,0))</f>
        <v>0</v>
      </c>
      <c r="T14" s="55">
        <f>IF('Данные индикаторов'!U17="No Data",1,IF('Условный расчет данных'!U18&lt;&gt;"",1,0))</f>
        <v>0</v>
      </c>
      <c r="U14" s="55">
        <f>IF('Данные индикаторов'!V17="No Data",1,IF('Условный расчет данных'!V18&lt;&gt;"",1,0))</f>
        <v>0</v>
      </c>
      <c r="V14" s="55">
        <f>IF('Данные индикаторов'!W17="No Data",1,IF('Условный расчет данных'!W18&lt;&gt;"",1,0))</f>
        <v>0</v>
      </c>
      <c r="W14" s="55">
        <f>IF('Данные индикаторов'!X17="No Data",1,IF('Условный расчет данных'!X18&lt;&gt;"",1,0))</f>
        <v>0</v>
      </c>
      <c r="X14" s="55">
        <f>IF('Данные индикаторов'!Y17="No Data",1,IF('Условный расчет данных'!Y18&lt;&gt;"",1,0))</f>
        <v>0</v>
      </c>
      <c r="Y14" s="55">
        <f>IF('Данные индикаторов'!Z17="No Data",1,IF('Условный расчет данных'!Z18&lt;&gt;"",1,0))</f>
        <v>0</v>
      </c>
      <c r="Z14" s="55">
        <f>IF('Данные индикаторов'!AA17="No Data",1,IF('Условный расчет данных'!AA18&lt;&gt;"",1,0))</f>
        <v>0</v>
      </c>
      <c r="AA14" s="55">
        <f>IF('Данные индикаторов'!AB17="No Data",1,IF('Условный расчет данных'!AB18&lt;&gt;"",1,0))</f>
        <v>0</v>
      </c>
      <c r="AB14" s="55">
        <f>IF('Данные индикаторов'!AC17="No Data",1,IF('Условный расчет данных'!AC18&lt;&gt;"",1,0))</f>
        <v>0</v>
      </c>
      <c r="AC14" s="55">
        <f>IF('Данные индикаторов'!AD17="No Data",1,IF('Условный расчет данных'!AD18&lt;&gt;"",1,0))</f>
        <v>0</v>
      </c>
      <c r="AD14" s="55">
        <f>IF('Данные индикаторов'!AE17="No Data",1,IF('Условный расчет данных'!AE18&lt;&gt;"",1,0))</f>
        <v>0</v>
      </c>
      <c r="AE14" s="55">
        <f>IF('Данные индикаторов'!AF17="No Data",1,IF('Условный расчет данных'!AF18&lt;&gt;"",1,0))</f>
        <v>1</v>
      </c>
      <c r="AF14" s="55">
        <f>IF('Данные индикаторов'!AG17="No Data",1,IF('Условный расчет данных'!AG18&lt;&gt;"",1,0))</f>
        <v>0</v>
      </c>
      <c r="AG14" s="55">
        <f>IF('Данные индикаторов'!AI17="No Data",1,IF('Условный расчет данных'!AH18&lt;&gt;"",1,0))</f>
        <v>0</v>
      </c>
      <c r="AH14" s="55">
        <f>IF('Данные индикаторов'!AJ17="No Data",1,IF('Условный расчет данных'!AI18&lt;&gt;"",1,0))</f>
        <v>0</v>
      </c>
      <c r="AI14" s="55">
        <f>IF('Данные индикаторов'!AK17="No Data",1,IF('Условный расчет данных'!AJ18&lt;&gt;"",1,0))</f>
        <v>0</v>
      </c>
      <c r="AJ14" s="55">
        <f>IF('Данные индикаторов'!AL17="No Data",1,IF('Условный расчет данных'!AK18&lt;&gt;"",1,0))</f>
        <v>0</v>
      </c>
      <c r="AK14" s="55">
        <f>IF('Данные индикаторов'!AM17="No Data",1,IF('Условный расчет данных'!AL18&lt;&gt;"",1,0))</f>
        <v>0</v>
      </c>
      <c r="AL14" s="55">
        <f>IF('Данные индикаторов'!AN17="No Data",1,IF('Условный расчет данных'!AM18&lt;&gt;"",1,0))</f>
        <v>0</v>
      </c>
      <c r="AM14" s="55">
        <f>IF('Данные индикаторов'!AO17="No Data",1,IF('Условный расчет данных'!AN18&lt;&gt;"",1,0))</f>
        <v>0</v>
      </c>
      <c r="AN14" s="55">
        <f>IF('Данные индикаторов'!AP17="No Data",1,IF('Условный расчет данных'!AO18&lt;&gt;"",1,0))</f>
        <v>0</v>
      </c>
      <c r="AO14" s="55">
        <f>IF('Данные индикаторов'!AQ17="No Data",1,IF('Условный расчет данных'!AS18&lt;&gt;"",1,0))</f>
        <v>0</v>
      </c>
      <c r="AP14" s="55">
        <f>IF('Данные индикаторов'!AR17="No Data",1,IF('Условный расчет данных'!AT18&lt;&gt;"",1,0))</f>
        <v>0</v>
      </c>
      <c r="AQ14" s="55">
        <f>IF('Данные индикаторов'!AS17="No Data",1,IF('Условный расчет данных'!AU18&lt;&gt;"",1,0))</f>
        <v>0</v>
      </c>
      <c r="AR14" s="55">
        <f>IF('Данные индикаторов'!AT17="No Data",1,IF('Условный расчет данных'!AS18&lt;&gt;"",1,0))</f>
        <v>0</v>
      </c>
      <c r="AS14" s="55">
        <f>IF('Данные индикаторов'!AU17="No Data",1,IF('Условный расчет данных'!AT18&lt;&gt;"",1,0))</f>
        <v>0</v>
      </c>
      <c r="AT14" s="55">
        <f>IF('Данные индикаторов'!AV17="No Data",1,IF('Условный расчет данных'!AU18&lt;&gt;"",1,0))</f>
        <v>0</v>
      </c>
      <c r="AU14" s="55">
        <f>IF('Данные индикаторов'!AW17="No Data",1,IF('Условный расчет данных'!AV18&lt;&gt;"",1,0))</f>
        <v>0</v>
      </c>
      <c r="AV14" s="55">
        <f>IF('Данные индикаторов'!AX17="No Data",1,IF('Условный расчет данных'!AW18&lt;&gt;"",1,0))</f>
        <v>0</v>
      </c>
      <c r="AW14" s="55">
        <f>IF('Данные индикаторов'!AY17="No Data",1,IF('Условный расчет данных'!AX18&lt;&gt;"",1,0))</f>
        <v>0</v>
      </c>
      <c r="AX14" s="55">
        <f>IF('Данные индикаторов'!AZ17="No Data",1,IF('Условный расчет данных'!AY18&lt;&gt;"",1,0))</f>
        <v>0</v>
      </c>
      <c r="AY14" s="55">
        <f>IF('Данные индикаторов'!BA17="No Data",1,IF('Условный расчет данных'!AZ18&lt;&gt;"",1,0))</f>
        <v>0</v>
      </c>
      <c r="AZ14" s="55">
        <f>IF('Данные индикаторов'!BB17="No Data",1,IF('Условный расчет данных'!BA18&lt;&gt;"",1,0))</f>
        <v>0</v>
      </c>
      <c r="BA14" s="55">
        <f>IF('Данные индикаторов'!BC17="No Data",1,IF('Условный расчет данных'!BB18&lt;&gt;"",1,0))</f>
        <v>0</v>
      </c>
      <c r="BB14" s="55">
        <f>IF('Данные индикаторов'!BD17="No Data",1,IF('Условный расчет данных'!BC18&lt;&gt;"",1,0))</f>
        <v>0</v>
      </c>
      <c r="BC14" s="55">
        <f>IF('Данные индикаторов'!BE17="No Data",1,IF('Условный расчет данных'!BD18&lt;&gt;"",1,0))</f>
        <v>0</v>
      </c>
      <c r="BD14" s="55">
        <f>IF('Данные индикаторов'!BF17="No Data",1,IF('Условный расчет данных'!BE18&lt;&gt;"",1,0))</f>
        <v>0</v>
      </c>
      <c r="BE14" s="55">
        <f>IF('Данные индикаторов'!BG17="No Data",1,IF('Условный расчет данных'!BF18&lt;&gt;"",1,0))</f>
        <v>0</v>
      </c>
      <c r="BF14" s="55">
        <f>IF('Данные индикаторов'!BH17="No Data",1,IF('Условный расчет данных'!BG18&lt;&gt;"",1,0))</f>
        <v>0</v>
      </c>
      <c r="BG14" s="55">
        <f>IF('Данные индикаторов'!BI17="No Data",1,IF('Условный расчет данных'!BH18&lt;&gt;"",1,0))</f>
        <v>0</v>
      </c>
      <c r="BH14" s="55">
        <f>IF('Данные индикаторов'!BJ17="No Data",1,IF('Условный расчет данных'!BI18&lt;&gt;"",1,0))</f>
        <v>0</v>
      </c>
      <c r="BI14" s="55">
        <f>IF('Данные индикаторов'!BK17="No Data",1,IF('Условный расчет данных'!BJ18&lt;&gt;"",1,0))</f>
        <v>0</v>
      </c>
      <c r="BJ14" s="55">
        <f>IF('Данные индикаторов'!BL17="No Data",1,IF('Условный расчет данных'!BK18&lt;&gt;"",1,0))</f>
        <v>0</v>
      </c>
      <c r="BK14">
        <f t="shared" si="0"/>
        <v>3</v>
      </c>
      <c r="BL14" s="57">
        <f t="shared" si="1"/>
        <v>5.5555555555555552E-2</v>
      </c>
    </row>
    <row r="15" spans="1:64" ht="15.75">
      <c r="A15" s="332" t="s">
        <v>153</v>
      </c>
      <c r="B15" s="55">
        <f>IF('Данные индикаторов'!D18="No Data",1,IF('Условный расчет данных'!C19&lt;&gt;"",1,0))</f>
        <v>0</v>
      </c>
      <c r="C15" s="55">
        <f>IF('Данные индикаторов'!E18="No Data",1,IF('Условный расчет данных'!D19&lt;&gt;"",1,0))</f>
        <v>0</v>
      </c>
      <c r="D15" s="55">
        <f>IF('Данные индикаторов'!F18="No Data",1,IF('Условный расчет данных'!E19&lt;&gt;"",1,0))</f>
        <v>0</v>
      </c>
      <c r="E15" s="55">
        <f>IF('Данные индикаторов'!G18="No Data",1,IF('Условный расчет данных'!F19&lt;&gt;"",1,0))</f>
        <v>0</v>
      </c>
      <c r="F15" s="55">
        <f>IF('Данные индикаторов'!H18="No Data",1,IF('Условный расчет данных'!G19&lt;&gt;"",1,0))</f>
        <v>0</v>
      </c>
      <c r="G15" s="55">
        <f>IF('Данные индикаторов'!I18="No Data",1,IF('Условный расчет данных'!H19&lt;&gt;"",1,0))</f>
        <v>0</v>
      </c>
      <c r="H15" s="55">
        <f>IF('Данные индикаторов'!J18="No Data",1,IF('Условный расчет данных'!I19&lt;&gt;"",1,0))</f>
        <v>0</v>
      </c>
      <c r="I15" s="55">
        <f>IF('Данные индикаторов'!K18="No Data",1,IF('Условный расчет данных'!J19&lt;&gt;"",1,0))</f>
        <v>0</v>
      </c>
      <c r="J15" s="55">
        <f>IF('Данные индикаторов'!L18="No Data",1,IF('Условный расчет данных'!K19&lt;&gt;"",1,0))</f>
        <v>0</v>
      </c>
      <c r="K15" s="55">
        <f>IF('Данные индикаторов'!AH18="No Data",1,IF('Условный расчет данных'!L19&lt;&gt;"",1,0))</f>
        <v>1</v>
      </c>
      <c r="L15" s="55">
        <f>IF('Данные индикаторов'!M18="No Data",1,IF('Условный расчет данных'!M19&lt;&gt;"",1,0))</f>
        <v>0</v>
      </c>
      <c r="M15" s="55">
        <f>IF('Данные индикаторов'!N18="No Data",1,IF('Условный расчет данных'!N19&lt;&gt;"",1,0))</f>
        <v>0</v>
      </c>
      <c r="N15" s="55">
        <f>IF('Данные индикаторов'!O18="No Data",1,IF('Условный расчет данных'!O19&lt;&gt;"",1,0))</f>
        <v>1</v>
      </c>
      <c r="O15" s="55">
        <f>IF('Данные индикаторов'!P18="No Data",1,IF('Условный расчет данных'!P19&lt;&gt;"",1,0))</f>
        <v>1</v>
      </c>
      <c r="P15" s="55">
        <f>IF('Данные индикаторов'!Q18="No Data",1,IF('Условный расчет данных'!Q19&lt;&gt;"",1,0))</f>
        <v>0</v>
      </c>
      <c r="Q15" s="55">
        <f>IF('Данные индикаторов'!R18="No Data",1,IF('Условный расчет данных'!R19&lt;&gt;"",1,0))</f>
        <v>0</v>
      </c>
      <c r="R15" s="55">
        <f>IF('Данные индикаторов'!S18="No Data",1,IF('Условный расчет данных'!S19&lt;&gt;"",1,0))</f>
        <v>0</v>
      </c>
      <c r="S15" s="55">
        <f>IF('Данные индикаторов'!T18="No Data",1,IF('Условный расчет данных'!T19&lt;&gt;"",1,0))</f>
        <v>0</v>
      </c>
      <c r="T15" s="55">
        <f>IF('Данные индикаторов'!U18="No Data",1,IF('Условный расчет данных'!U19&lt;&gt;"",1,0))</f>
        <v>0</v>
      </c>
      <c r="U15" s="55">
        <f>IF('Данные индикаторов'!V18="No Data",1,IF('Условный расчет данных'!V19&lt;&gt;"",1,0))</f>
        <v>0</v>
      </c>
      <c r="V15" s="55">
        <f>IF('Данные индикаторов'!W18="No Data",1,IF('Условный расчет данных'!W19&lt;&gt;"",1,0))</f>
        <v>0</v>
      </c>
      <c r="W15" s="55">
        <f>IF('Данные индикаторов'!X18="No Data",1,IF('Условный расчет данных'!X19&lt;&gt;"",1,0))</f>
        <v>0</v>
      </c>
      <c r="X15" s="55">
        <f>IF('Данные индикаторов'!Y18="No Data",1,IF('Условный расчет данных'!Y19&lt;&gt;"",1,0))</f>
        <v>0</v>
      </c>
      <c r="Y15" s="55">
        <f>IF('Данные индикаторов'!Z18="No Data",1,IF('Условный расчет данных'!Z19&lt;&gt;"",1,0))</f>
        <v>0</v>
      </c>
      <c r="Z15" s="55">
        <f>IF('Данные индикаторов'!AA18="No Data",1,IF('Условный расчет данных'!AA19&lt;&gt;"",1,0))</f>
        <v>0</v>
      </c>
      <c r="AA15" s="55">
        <f>IF('Данные индикаторов'!AB18="No Data",1,IF('Условный расчет данных'!AB19&lt;&gt;"",1,0))</f>
        <v>0</v>
      </c>
      <c r="AB15" s="55">
        <f>IF('Данные индикаторов'!AC18="No Data",1,IF('Условный расчет данных'!AC19&lt;&gt;"",1,0))</f>
        <v>0</v>
      </c>
      <c r="AC15" s="55">
        <f>IF('Данные индикаторов'!AD18="No Data",1,IF('Условный расчет данных'!AD19&lt;&gt;"",1,0))</f>
        <v>0</v>
      </c>
      <c r="AD15" s="55">
        <f>IF('Данные индикаторов'!AE18="No Data",1,IF('Условный расчет данных'!AE19&lt;&gt;"",1,0))</f>
        <v>0</v>
      </c>
      <c r="AE15" s="55">
        <f>IF('Данные индикаторов'!AF18="No Data",1,IF('Условный расчет данных'!AF19&lt;&gt;"",1,0))</f>
        <v>1</v>
      </c>
      <c r="AF15" s="55">
        <f>IF('Данные индикаторов'!AG18="No Data",1,IF('Условный расчет данных'!AG19&lt;&gt;"",1,0))</f>
        <v>0</v>
      </c>
      <c r="AG15" s="55">
        <f>IF('Данные индикаторов'!AI18="No Data",1,IF('Условный расчет данных'!AH19&lt;&gt;"",1,0))</f>
        <v>0</v>
      </c>
      <c r="AH15" s="55">
        <f>IF('Данные индикаторов'!AJ18="No Data",1,IF('Условный расчет данных'!AI19&lt;&gt;"",1,0))</f>
        <v>0</v>
      </c>
      <c r="AI15" s="55">
        <f>IF('Данные индикаторов'!AK18="No Data",1,IF('Условный расчет данных'!AJ19&lt;&gt;"",1,0))</f>
        <v>0</v>
      </c>
      <c r="AJ15" s="55">
        <f>IF('Данные индикаторов'!AL18="No Data",1,IF('Условный расчет данных'!AK19&lt;&gt;"",1,0))</f>
        <v>0</v>
      </c>
      <c r="AK15" s="55">
        <f>IF('Данные индикаторов'!AM18="No Data",1,IF('Условный расчет данных'!AL19&lt;&gt;"",1,0))</f>
        <v>0</v>
      </c>
      <c r="AL15" s="55">
        <f>IF('Данные индикаторов'!AN18="No Data",1,IF('Условный расчет данных'!AM19&lt;&gt;"",1,0))</f>
        <v>0</v>
      </c>
      <c r="AM15" s="55">
        <f>IF('Данные индикаторов'!AO18="No Data",1,IF('Условный расчет данных'!AN19&lt;&gt;"",1,0))</f>
        <v>0</v>
      </c>
      <c r="AN15" s="55">
        <f>IF('Данные индикаторов'!AP18="No Data",1,IF('Условный расчет данных'!AO19&lt;&gt;"",1,0))</f>
        <v>0</v>
      </c>
      <c r="AO15" s="55">
        <f>IF('Данные индикаторов'!AQ18="No Data",1,IF('Условный расчет данных'!AS19&lt;&gt;"",1,0))</f>
        <v>0</v>
      </c>
      <c r="AP15" s="55">
        <f>IF('Данные индикаторов'!AR18="No Data",1,IF('Условный расчет данных'!AT19&lt;&gt;"",1,0))</f>
        <v>0</v>
      </c>
      <c r="AQ15" s="55">
        <f>IF('Данные индикаторов'!AS18="No Data",1,IF('Условный расчет данных'!AU19&lt;&gt;"",1,0))</f>
        <v>0</v>
      </c>
      <c r="AR15" s="55">
        <f>IF('Данные индикаторов'!AT18="No Data",1,IF('Условный расчет данных'!AS19&lt;&gt;"",1,0))</f>
        <v>0</v>
      </c>
      <c r="AS15" s="55">
        <f>IF('Данные индикаторов'!AU18="No Data",1,IF('Условный расчет данных'!AT19&lt;&gt;"",1,0))</f>
        <v>0</v>
      </c>
      <c r="AT15" s="55">
        <f>IF('Данные индикаторов'!AV18="No Data",1,IF('Условный расчет данных'!AU19&lt;&gt;"",1,0))</f>
        <v>0</v>
      </c>
      <c r="AU15" s="55">
        <f>IF('Данные индикаторов'!AW18="No Data",1,IF('Условный расчет данных'!AV19&lt;&gt;"",1,0))</f>
        <v>0</v>
      </c>
      <c r="AV15" s="55">
        <f>IF('Данные индикаторов'!AX18="No Data",1,IF('Условный расчет данных'!AW19&lt;&gt;"",1,0))</f>
        <v>0</v>
      </c>
      <c r="AW15" s="55">
        <f>IF('Данные индикаторов'!AY18="No Data",1,IF('Условный расчет данных'!AX19&lt;&gt;"",1,0))</f>
        <v>0</v>
      </c>
      <c r="AX15" s="55">
        <f>IF('Данные индикаторов'!AZ18="No Data",1,IF('Условный расчет данных'!AY19&lt;&gt;"",1,0))</f>
        <v>0</v>
      </c>
      <c r="AY15" s="55">
        <f>IF('Данные индикаторов'!BA18="No Data",1,IF('Условный расчет данных'!AZ19&lt;&gt;"",1,0))</f>
        <v>0</v>
      </c>
      <c r="AZ15" s="55">
        <f>IF('Данные индикаторов'!BB18="No Data",1,IF('Условный расчет данных'!BA19&lt;&gt;"",1,0))</f>
        <v>0</v>
      </c>
      <c r="BA15" s="55">
        <f>IF('Данные индикаторов'!BC18="No Data",1,IF('Условный расчет данных'!BB19&lt;&gt;"",1,0))</f>
        <v>0</v>
      </c>
      <c r="BB15" s="55">
        <f>IF('Данные индикаторов'!BD18="No Data",1,IF('Условный расчет данных'!BC19&lt;&gt;"",1,0))</f>
        <v>0</v>
      </c>
      <c r="BC15" s="55">
        <f>IF('Данные индикаторов'!BE18="No Data",1,IF('Условный расчет данных'!BD19&lt;&gt;"",1,0))</f>
        <v>0</v>
      </c>
      <c r="BD15" s="55">
        <f>IF('Данные индикаторов'!BF18="No Data",1,IF('Условный расчет данных'!BE19&lt;&gt;"",1,0))</f>
        <v>0</v>
      </c>
      <c r="BE15" s="55">
        <f>IF('Данные индикаторов'!BG18="No Data",1,IF('Условный расчет данных'!BF19&lt;&gt;"",1,0))</f>
        <v>0</v>
      </c>
      <c r="BF15" s="55">
        <f>IF('Данные индикаторов'!BH18="No Data",1,IF('Условный расчет данных'!BG19&lt;&gt;"",1,0))</f>
        <v>0</v>
      </c>
      <c r="BG15" s="55">
        <f>IF('Данные индикаторов'!BI18="No Data",1,IF('Условный расчет данных'!BH19&lt;&gt;"",1,0))</f>
        <v>0</v>
      </c>
      <c r="BH15" s="55">
        <f>IF('Данные индикаторов'!BJ18="No Data",1,IF('Условный расчет данных'!BI19&lt;&gt;"",1,0))</f>
        <v>0</v>
      </c>
      <c r="BI15" s="55">
        <f>IF('Данные индикаторов'!BK18="No Data",1,IF('Условный расчет данных'!BJ19&lt;&gt;"",1,0))</f>
        <v>0</v>
      </c>
      <c r="BJ15" s="55">
        <f>IF('Данные индикаторов'!BL18="No Data",1,IF('Условный расчет данных'!BK19&lt;&gt;"",1,0))</f>
        <v>0</v>
      </c>
      <c r="BK15">
        <f t="shared" si="0"/>
        <v>4</v>
      </c>
      <c r="BL15" s="57">
        <f t="shared" si="1"/>
        <v>7.407407407407407E-2</v>
      </c>
    </row>
    <row r="16" spans="1:64" ht="15.75">
      <c r="A16" s="332" t="s">
        <v>87</v>
      </c>
      <c r="B16" s="55">
        <f>IF('Данные индикаторов'!D19="No Data",1,IF('Условный расчет данных'!C20&lt;&gt;"",1,0))</f>
        <v>0</v>
      </c>
      <c r="C16" s="55">
        <f>IF('Данные индикаторов'!E19="No Data",1,IF('Условный расчет данных'!D20&lt;&gt;"",1,0))</f>
        <v>0</v>
      </c>
      <c r="D16" s="55">
        <f>IF('Данные индикаторов'!F19="No Data",1,IF('Условный расчет данных'!E20&lt;&gt;"",1,0))</f>
        <v>0</v>
      </c>
      <c r="E16" s="55">
        <f>IF('Данные индикаторов'!G19="No Data",1,IF('Условный расчет данных'!F20&lt;&gt;"",1,0))</f>
        <v>0</v>
      </c>
      <c r="F16" s="55">
        <f>IF('Данные индикаторов'!H19="No Data",1,IF('Условный расчет данных'!G20&lt;&gt;"",1,0))</f>
        <v>0</v>
      </c>
      <c r="G16" s="55">
        <f>IF('Данные индикаторов'!I19="No Data",1,IF('Условный расчет данных'!H20&lt;&gt;"",1,0))</f>
        <v>0</v>
      </c>
      <c r="H16" s="55">
        <f>IF('Данные индикаторов'!J19="No Data",1,IF('Условный расчет данных'!I20&lt;&gt;"",1,0))</f>
        <v>0</v>
      </c>
      <c r="I16" s="55">
        <f>IF('Данные индикаторов'!K19="No Data",1,IF('Условный расчет данных'!J20&lt;&gt;"",1,0))</f>
        <v>0</v>
      </c>
      <c r="J16" s="55">
        <f>IF('Данные индикаторов'!L19="No Data",1,IF('Условный расчет данных'!K20&lt;&gt;"",1,0))</f>
        <v>0</v>
      </c>
      <c r="K16" s="55">
        <f>IF('Данные индикаторов'!AH19="No Data",1,IF('Условный расчет данных'!L20&lt;&gt;"",1,0))</f>
        <v>0</v>
      </c>
      <c r="L16" s="55">
        <f>IF('Данные индикаторов'!M19="No Data",1,IF('Условный расчет данных'!M20&lt;&gt;"",1,0))</f>
        <v>0</v>
      </c>
      <c r="M16" s="55">
        <f>IF('Данные индикаторов'!N19="No Data",1,IF('Условный расчет данных'!N20&lt;&gt;"",1,0))</f>
        <v>0</v>
      </c>
      <c r="N16" s="55">
        <f>IF('Данные индикаторов'!O19="No Data",1,IF('Условный расчет данных'!O20&lt;&gt;"",1,0))</f>
        <v>1</v>
      </c>
      <c r="O16" s="55">
        <f>IF('Данные индикаторов'!P19="No Data",1,IF('Условный расчет данных'!P20&lt;&gt;"",1,0))</f>
        <v>0</v>
      </c>
      <c r="P16" s="55">
        <f>IF('Данные индикаторов'!Q19="No Data",1,IF('Условный расчет данных'!Q20&lt;&gt;"",1,0))</f>
        <v>0</v>
      </c>
      <c r="Q16" s="55">
        <f>IF('Данные индикаторов'!R19="No Data",1,IF('Условный расчет данных'!R20&lt;&gt;"",1,0))</f>
        <v>0</v>
      </c>
      <c r="R16" s="55">
        <f>IF('Данные индикаторов'!S19="No Data",1,IF('Условный расчет данных'!S20&lt;&gt;"",1,0))</f>
        <v>0</v>
      </c>
      <c r="S16" s="55">
        <f>IF('Данные индикаторов'!T19="No Data",1,IF('Условный расчет данных'!T20&lt;&gt;"",1,0))</f>
        <v>0</v>
      </c>
      <c r="T16" s="55">
        <f>IF('Данные индикаторов'!U19="No Data",1,IF('Условный расчет данных'!U20&lt;&gt;"",1,0))</f>
        <v>0</v>
      </c>
      <c r="U16" s="55">
        <f>IF('Данные индикаторов'!V19="No Data",1,IF('Условный расчет данных'!V20&lt;&gt;"",1,0))</f>
        <v>0</v>
      </c>
      <c r="V16" s="55">
        <f>IF('Данные индикаторов'!W19="No Data",1,IF('Условный расчет данных'!W20&lt;&gt;"",1,0))</f>
        <v>0</v>
      </c>
      <c r="W16" s="55">
        <f>IF('Данные индикаторов'!X19="No Data",1,IF('Условный расчет данных'!X20&lt;&gt;"",1,0))</f>
        <v>0</v>
      </c>
      <c r="X16" s="55">
        <f>IF('Данные индикаторов'!Y19="No Data",1,IF('Условный расчет данных'!Y20&lt;&gt;"",1,0))</f>
        <v>0</v>
      </c>
      <c r="Y16" s="55">
        <f>IF('Данные индикаторов'!Z19="No Data",1,IF('Условный расчет данных'!Z20&lt;&gt;"",1,0))</f>
        <v>0</v>
      </c>
      <c r="Z16" s="55">
        <f>IF('Данные индикаторов'!AA19="No Data",1,IF('Условный расчет данных'!AA20&lt;&gt;"",1,0))</f>
        <v>0</v>
      </c>
      <c r="AA16" s="55">
        <f>IF('Данные индикаторов'!AB19="No Data",1,IF('Условный расчет данных'!AB20&lt;&gt;"",1,0))</f>
        <v>0</v>
      </c>
      <c r="AB16" s="55">
        <f>IF('Данные индикаторов'!AC19="No Data",1,IF('Условный расчет данных'!AC20&lt;&gt;"",1,0))</f>
        <v>0</v>
      </c>
      <c r="AC16" s="55">
        <f>IF('Данные индикаторов'!AD19="No Data",1,IF('Условный расчет данных'!AD20&lt;&gt;"",1,0))</f>
        <v>0</v>
      </c>
      <c r="AD16" s="55">
        <f>IF('Данные индикаторов'!AE19="No Data",1,IF('Условный расчет данных'!AE20&lt;&gt;"",1,0))</f>
        <v>0</v>
      </c>
      <c r="AE16" s="55">
        <f>IF('Данные индикаторов'!AF19="No Data",1,IF('Условный расчет данных'!AF20&lt;&gt;"",1,0))</f>
        <v>1</v>
      </c>
      <c r="AF16" s="55">
        <f>IF('Данные индикаторов'!AG19="No Data",1,IF('Условный расчет данных'!AG20&lt;&gt;"",1,0))</f>
        <v>0</v>
      </c>
      <c r="AG16" s="55">
        <f>IF('Данные индикаторов'!AI19="No Data",1,IF('Условный расчет данных'!AH20&lt;&gt;"",1,0))</f>
        <v>0</v>
      </c>
      <c r="AH16" s="55">
        <f>IF('Данные индикаторов'!AJ19="No Data",1,IF('Условный расчет данных'!AI20&lt;&gt;"",1,0))</f>
        <v>0</v>
      </c>
      <c r="AI16" s="55">
        <f>IF('Данные индикаторов'!AK19="No Data",1,IF('Условный расчет данных'!AJ20&lt;&gt;"",1,0))</f>
        <v>0</v>
      </c>
      <c r="AJ16" s="55">
        <f>IF('Данные индикаторов'!AL19="No Data",1,IF('Условный расчет данных'!AK20&lt;&gt;"",1,0))</f>
        <v>0</v>
      </c>
      <c r="AK16" s="55">
        <f>IF('Данные индикаторов'!AM19="No Data",1,IF('Условный расчет данных'!AL20&lt;&gt;"",1,0))</f>
        <v>0</v>
      </c>
      <c r="AL16" s="55">
        <f>IF('Данные индикаторов'!AN19="No Data",1,IF('Условный расчет данных'!AM20&lt;&gt;"",1,0))</f>
        <v>0</v>
      </c>
      <c r="AM16" s="55">
        <f>IF('Данные индикаторов'!AO19="No Data",1,IF('Условный расчет данных'!AN20&lt;&gt;"",1,0))</f>
        <v>0</v>
      </c>
      <c r="AN16" s="55">
        <f>IF('Данные индикаторов'!AP19="No Data",1,IF('Условный расчет данных'!AO20&lt;&gt;"",1,0))</f>
        <v>0</v>
      </c>
      <c r="AO16" s="55">
        <f>IF('Данные индикаторов'!AQ19="No Data",1,IF('Условный расчет данных'!AS20&lt;&gt;"",1,0))</f>
        <v>0</v>
      </c>
      <c r="AP16" s="55">
        <f>IF('Данные индикаторов'!AR19="No Data",1,IF('Условный расчет данных'!AT20&lt;&gt;"",1,0))</f>
        <v>0</v>
      </c>
      <c r="AQ16" s="55">
        <f>IF('Данные индикаторов'!AS19="No Data",1,IF('Условный расчет данных'!AU20&lt;&gt;"",1,0))</f>
        <v>0</v>
      </c>
      <c r="AR16" s="55">
        <f>IF('Данные индикаторов'!AT19="No Data",1,IF('Условный расчет данных'!AS20&lt;&gt;"",1,0))</f>
        <v>0</v>
      </c>
      <c r="AS16" s="55">
        <f>IF('Данные индикаторов'!AU19="No Data",1,IF('Условный расчет данных'!AT20&lt;&gt;"",1,0))</f>
        <v>0</v>
      </c>
      <c r="AT16" s="55">
        <f>IF('Данные индикаторов'!AV19="No Data",1,IF('Условный расчет данных'!AU20&lt;&gt;"",1,0))</f>
        <v>0</v>
      </c>
      <c r="AU16" s="55">
        <f>IF('Данные индикаторов'!AW19="No Data",1,IF('Условный расчет данных'!AV20&lt;&gt;"",1,0))</f>
        <v>0</v>
      </c>
      <c r="AV16" s="55">
        <f>IF('Данные индикаторов'!AX19="No Data",1,IF('Условный расчет данных'!AW20&lt;&gt;"",1,0))</f>
        <v>0</v>
      </c>
      <c r="AW16" s="55">
        <f>IF('Данные индикаторов'!AY19="No Data",1,IF('Условный расчет данных'!AX20&lt;&gt;"",1,0))</f>
        <v>0</v>
      </c>
      <c r="AX16" s="55">
        <f>IF('Данные индикаторов'!AZ19="No Data",1,IF('Условный расчет данных'!AY20&lt;&gt;"",1,0))</f>
        <v>0</v>
      </c>
      <c r="AY16" s="55">
        <f>IF('Данные индикаторов'!BA19="No Data",1,IF('Условный расчет данных'!AZ20&lt;&gt;"",1,0))</f>
        <v>0</v>
      </c>
      <c r="AZ16" s="55">
        <f>IF('Данные индикаторов'!BB19="No Data",1,IF('Условный расчет данных'!BA20&lt;&gt;"",1,0))</f>
        <v>0</v>
      </c>
      <c r="BA16" s="55">
        <f>IF('Данные индикаторов'!BC19="No Data",1,IF('Условный расчет данных'!BB20&lt;&gt;"",1,0))</f>
        <v>0</v>
      </c>
      <c r="BB16" s="55">
        <f>IF('Данные индикаторов'!BD19="No Data",1,IF('Условный расчет данных'!BC20&lt;&gt;"",1,0))</f>
        <v>0</v>
      </c>
      <c r="BC16" s="55">
        <f>IF('Данные индикаторов'!BE19="No Data",1,IF('Условный расчет данных'!BD20&lt;&gt;"",1,0))</f>
        <v>0</v>
      </c>
      <c r="BD16" s="55">
        <f>IF('Данные индикаторов'!BF19="No Data",1,IF('Условный расчет данных'!BE20&lt;&gt;"",1,0))</f>
        <v>0</v>
      </c>
      <c r="BE16" s="55">
        <f>IF('Данные индикаторов'!BG19="No Data",1,IF('Условный расчет данных'!BF20&lt;&gt;"",1,0))</f>
        <v>0</v>
      </c>
      <c r="BF16" s="55">
        <f>IF('Данные индикаторов'!BH19="No Data",1,IF('Условный расчет данных'!BG20&lt;&gt;"",1,0))</f>
        <v>0</v>
      </c>
      <c r="BG16" s="55">
        <f>IF('Данные индикаторов'!BI19="No Data",1,IF('Условный расчет данных'!BH20&lt;&gt;"",1,0))</f>
        <v>0</v>
      </c>
      <c r="BH16" s="55">
        <f>IF('Данные индикаторов'!BJ19="No Data",1,IF('Условный расчет данных'!BI20&lt;&gt;"",1,0))</f>
        <v>0</v>
      </c>
      <c r="BI16" s="55">
        <f>IF('Данные индикаторов'!BK19="No Data",1,IF('Условный расчет данных'!BJ20&lt;&gt;"",1,0))</f>
        <v>0</v>
      </c>
      <c r="BJ16" s="55">
        <f>IF('Данные индикаторов'!BL19="No Data",1,IF('Условный расчет данных'!BK20&lt;&gt;"",1,0))</f>
        <v>0</v>
      </c>
      <c r="BK16">
        <f t="shared" si="0"/>
        <v>2</v>
      </c>
      <c r="BL16" s="57">
        <f t="shared" si="1"/>
        <v>3.7037037037037035E-2</v>
      </c>
    </row>
    <row r="17" spans="1:64" ht="15.75">
      <c r="A17" s="332" t="s">
        <v>88</v>
      </c>
      <c r="B17" s="55">
        <f>IF('Данные индикаторов'!D20="No Data",1,IF('Условный расчет данных'!C21&lt;&gt;"",1,0))</f>
        <v>0</v>
      </c>
      <c r="C17" s="55">
        <f>IF('Данные индикаторов'!E20="No Data",1,IF('Условный расчет данных'!D21&lt;&gt;"",1,0))</f>
        <v>0</v>
      </c>
      <c r="D17" s="55">
        <f>IF('Данные индикаторов'!F20="No Data",1,IF('Условный расчет данных'!E21&lt;&gt;"",1,0))</f>
        <v>0</v>
      </c>
      <c r="E17" s="55">
        <f>IF('Данные индикаторов'!G20="No Data",1,IF('Условный расчет данных'!F21&lt;&gt;"",1,0))</f>
        <v>0</v>
      </c>
      <c r="F17" s="55">
        <f>IF('Данные индикаторов'!H20="No Data",1,IF('Условный расчет данных'!G21&lt;&gt;"",1,0))</f>
        <v>0</v>
      </c>
      <c r="G17" s="55">
        <f>IF('Данные индикаторов'!I20="No Data",1,IF('Условный расчет данных'!H21&lt;&gt;"",1,0))</f>
        <v>0</v>
      </c>
      <c r="H17" s="55">
        <f>IF('Данные индикаторов'!J20="No Data",1,IF('Условный расчет данных'!I21&lt;&gt;"",1,0))</f>
        <v>0</v>
      </c>
      <c r="I17" s="55">
        <f>IF('Данные индикаторов'!K20="No Data",1,IF('Условный расчет данных'!J21&lt;&gt;"",1,0))</f>
        <v>0</v>
      </c>
      <c r="J17" s="55">
        <f>IF('Данные индикаторов'!L20="No Data",1,IF('Условный расчет данных'!K21&lt;&gt;"",1,0))</f>
        <v>0</v>
      </c>
      <c r="K17" s="55">
        <f>IF('Данные индикаторов'!AH20="No Data",1,IF('Условный расчет данных'!L21&lt;&gt;"",1,0))</f>
        <v>0</v>
      </c>
      <c r="L17" s="55">
        <f>IF('Данные индикаторов'!M20="No Data",1,IF('Условный расчет данных'!M21&lt;&gt;"",1,0))</f>
        <v>0</v>
      </c>
      <c r="M17" s="55">
        <f>IF('Данные индикаторов'!N20="No Data",1,IF('Условный расчет данных'!N21&lt;&gt;"",1,0))</f>
        <v>0</v>
      </c>
      <c r="N17" s="55">
        <f>IF('Данные индикаторов'!O20="No Data",1,IF('Условный расчет данных'!O21&lt;&gt;"",1,0))</f>
        <v>1</v>
      </c>
      <c r="O17" s="55">
        <f>IF('Данные индикаторов'!P20="No Data",1,IF('Условный расчет данных'!P21&lt;&gt;"",1,0))</f>
        <v>0</v>
      </c>
      <c r="P17" s="55">
        <f>IF('Данные индикаторов'!Q20="No Data",1,IF('Условный расчет данных'!Q21&lt;&gt;"",1,0))</f>
        <v>0</v>
      </c>
      <c r="Q17" s="55">
        <f>IF('Данные индикаторов'!R20="No Data",1,IF('Условный расчет данных'!R21&lt;&gt;"",1,0))</f>
        <v>0</v>
      </c>
      <c r="R17" s="55">
        <f>IF('Данные индикаторов'!S20="No Data",1,IF('Условный расчет данных'!S21&lt;&gt;"",1,0))</f>
        <v>0</v>
      </c>
      <c r="S17" s="55">
        <f>IF('Данные индикаторов'!T20="No Data",1,IF('Условный расчет данных'!T21&lt;&gt;"",1,0))</f>
        <v>0</v>
      </c>
      <c r="T17" s="55">
        <f>IF('Данные индикаторов'!U20="No Data",1,IF('Условный расчет данных'!U21&lt;&gt;"",1,0))</f>
        <v>0</v>
      </c>
      <c r="U17" s="55">
        <f>IF('Данные индикаторов'!V20="No Data",1,IF('Условный расчет данных'!V21&lt;&gt;"",1,0))</f>
        <v>0</v>
      </c>
      <c r="V17" s="55">
        <f>IF('Данные индикаторов'!W20="No Data",1,IF('Условный расчет данных'!W21&lt;&gt;"",1,0))</f>
        <v>0</v>
      </c>
      <c r="W17" s="55">
        <f>IF('Данные индикаторов'!X20="No Data",1,IF('Условный расчет данных'!X21&lt;&gt;"",1,0))</f>
        <v>0</v>
      </c>
      <c r="X17" s="55">
        <f>IF('Данные индикаторов'!Y20="No Data",1,IF('Условный расчет данных'!Y21&lt;&gt;"",1,0))</f>
        <v>0</v>
      </c>
      <c r="Y17" s="55">
        <f>IF('Данные индикаторов'!Z20="No Data",1,IF('Условный расчет данных'!Z21&lt;&gt;"",1,0))</f>
        <v>0</v>
      </c>
      <c r="Z17" s="55">
        <f>IF('Данные индикаторов'!AA20="No Data",1,IF('Условный расчет данных'!AA21&lt;&gt;"",1,0))</f>
        <v>0</v>
      </c>
      <c r="AA17" s="55">
        <f>IF('Данные индикаторов'!AB20="No Data",1,IF('Условный расчет данных'!AB21&lt;&gt;"",1,0))</f>
        <v>0</v>
      </c>
      <c r="AB17" s="55">
        <f>IF('Данные индикаторов'!AC20="No Data",1,IF('Условный расчет данных'!AC21&lt;&gt;"",1,0))</f>
        <v>0</v>
      </c>
      <c r="AC17" s="55">
        <f>IF('Данные индикаторов'!AD20="No Data",1,IF('Условный расчет данных'!AD21&lt;&gt;"",1,0))</f>
        <v>0</v>
      </c>
      <c r="AD17" s="55">
        <f>IF('Данные индикаторов'!AE20="No Data",1,IF('Условный расчет данных'!AE21&lt;&gt;"",1,0))</f>
        <v>0</v>
      </c>
      <c r="AE17" s="55">
        <f>IF('Данные индикаторов'!AF20="No Data",1,IF('Условный расчет данных'!AF21&lt;&gt;"",1,0))</f>
        <v>1</v>
      </c>
      <c r="AF17" s="55">
        <f>IF('Данные индикаторов'!AG20="No Data",1,IF('Условный расчет данных'!AG21&lt;&gt;"",1,0))</f>
        <v>0</v>
      </c>
      <c r="AG17" s="55">
        <f>IF('Данные индикаторов'!AI20="No Data",1,IF('Условный расчет данных'!AH21&lt;&gt;"",1,0))</f>
        <v>0</v>
      </c>
      <c r="AH17" s="55">
        <f>IF('Данные индикаторов'!AJ20="No Data",1,IF('Условный расчет данных'!AI21&lt;&gt;"",1,0))</f>
        <v>0</v>
      </c>
      <c r="AI17" s="55">
        <f>IF('Данные индикаторов'!AK20="No Data",1,IF('Условный расчет данных'!AJ21&lt;&gt;"",1,0))</f>
        <v>0</v>
      </c>
      <c r="AJ17" s="55">
        <f>IF('Данные индикаторов'!AL20="No Data",1,IF('Условный расчет данных'!AK21&lt;&gt;"",1,0))</f>
        <v>0</v>
      </c>
      <c r="AK17" s="55">
        <f>IF('Данные индикаторов'!AM20="No Data",1,IF('Условный расчет данных'!AL21&lt;&gt;"",1,0))</f>
        <v>0</v>
      </c>
      <c r="AL17" s="55">
        <f>IF('Данные индикаторов'!AN20="No Data",1,IF('Условный расчет данных'!AM21&lt;&gt;"",1,0))</f>
        <v>0</v>
      </c>
      <c r="AM17" s="55">
        <f>IF('Данные индикаторов'!AO20="No Data",1,IF('Условный расчет данных'!AN21&lt;&gt;"",1,0))</f>
        <v>0</v>
      </c>
      <c r="AN17" s="55">
        <f>IF('Данные индикаторов'!AP20="No Data",1,IF('Условный расчет данных'!AO21&lt;&gt;"",1,0))</f>
        <v>0</v>
      </c>
      <c r="AO17" s="55">
        <f>IF('Данные индикаторов'!AQ20="No Data",1,IF('Условный расчет данных'!AS21&lt;&gt;"",1,0))</f>
        <v>0</v>
      </c>
      <c r="AP17" s="55">
        <f>IF('Данные индикаторов'!AR20="No Data",1,IF('Условный расчет данных'!AT21&lt;&gt;"",1,0))</f>
        <v>0</v>
      </c>
      <c r="AQ17" s="55">
        <f>IF('Данные индикаторов'!AS20="No Data",1,IF('Условный расчет данных'!AU21&lt;&gt;"",1,0))</f>
        <v>0</v>
      </c>
      <c r="AR17" s="55">
        <f>IF('Данные индикаторов'!AT20="No Data",1,IF('Условный расчет данных'!AS21&lt;&gt;"",1,0))</f>
        <v>0</v>
      </c>
      <c r="AS17" s="55">
        <f>IF('Данные индикаторов'!AU20="No Data",1,IF('Условный расчет данных'!AT21&lt;&gt;"",1,0))</f>
        <v>0</v>
      </c>
      <c r="AT17" s="55">
        <f>IF('Данные индикаторов'!AV20="No Data",1,IF('Условный расчет данных'!AU21&lt;&gt;"",1,0))</f>
        <v>0</v>
      </c>
      <c r="AU17" s="55">
        <f>IF('Данные индикаторов'!AW20="No Data",1,IF('Условный расчет данных'!AV21&lt;&gt;"",1,0))</f>
        <v>0</v>
      </c>
      <c r="AV17" s="55">
        <f>IF('Данные индикаторов'!AX20="No Data",1,IF('Условный расчет данных'!AW21&lt;&gt;"",1,0))</f>
        <v>0</v>
      </c>
      <c r="AW17" s="55">
        <f>IF('Данные индикаторов'!AY20="No Data",1,IF('Условный расчет данных'!AX21&lt;&gt;"",1,0))</f>
        <v>0</v>
      </c>
      <c r="AX17" s="55">
        <f>IF('Данные индикаторов'!AZ20="No Data",1,IF('Условный расчет данных'!AY21&lt;&gt;"",1,0))</f>
        <v>0</v>
      </c>
      <c r="AY17" s="55">
        <f>IF('Данные индикаторов'!BA20="No Data",1,IF('Условный расчет данных'!AZ21&lt;&gt;"",1,0))</f>
        <v>0</v>
      </c>
      <c r="AZ17" s="55">
        <f>IF('Данные индикаторов'!BB20="No Data",1,IF('Условный расчет данных'!BA21&lt;&gt;"",1,0))</f>
        <v>0</v>
      </c>
      <c r="BA17" s="55">
        <f>IF('Данные индикаторов'!BC20="No Data",1,IF('Условный расчет данных'!BB21&lt;&gt;"",1,0))</f>
        <v>0</v>
      </c>
      <c r="BB17" s="55">
        <f>IF('Данные индикаторов'!BD20="No Data",1,IF('Условный расчет данных'!BC21&lt;&gt;"",1,0))</f>
        <v>0</v>
      </c>
      <c r="BC17" s="55">
        <f>IF('Данные индикаторов'!BE20="No Data",1,IF('Условный расчет данных'!BD21&lt;&gt;"",1,0))</f>
        <v>0</v>
      </c>
      <c r="BD17" s="55">
        <f>IF('Данные индикаторов'!BF20="No Data",1,IF('Условный расчет данных'!BE21&lt;&gt;"",1,0))</f>
        <v>0</v>
      </c>
      <c r="BE17" s="55">
        <f>IF('Данные индикаторов'!BG20="No Data",1,IF('Условный расчет данных'!BF21&lt;&gt;"",1,0))</f>
        <v>0</v>
      </c>
      <c r="BF17" s="55">
        <f>IF('Данные индикаторов'!BH20="No Data",1,IF('Условный расчет данных'!BG21&lt;&gt;"",1,0))</f>
        <v>0</v>
      </c>
      <c r="BG17" s="55">
        <f>IF('Данные индикаторов'!BI20="No Data",1,IF('Условный расчет данных'!BH21&lt;&gt;"",1,0))</f>
        <v>0</v>
      </c>
      <c r="BH17" s="55">
        <f>IF('Данные индикаторов'!BJ20="No Data",1,IF('Условный расчет данных'!BI21&lt;&gt;"",1,0))</f>
        <v>0</v>
      </c>
      <c r="BI17" s="55">
        <f>IF('Данные индикаторов'!BK20="No Data",1,IF('Условный расчет данных'!BJ21&lt;&gt;"",1,0))</f>
        <v>0</v>
      </c>
      <c r="BJ17" s="55">
        <f>IF('Данные индикаторов'!BL20="No Data",1,IF('Условный расчет данных'!BK21&lt;&gt;"",1,0))</f>
        <v>0</v>
      </c>
      <c r="BK17">
        <f t="shared" si="0"/>
        <v>2</v>
      </c>
      <c r="BL17" s="57">
        <f t="shared" si="1"/>
        <v>3.7037037037037035E-2</v>
      </c>
    </row>
    <row r="18" spans="1:64" ht="15.75">
      <c r="A18" s="344" t="s">
        <v>80</v>
      </c>
      <c r="B18" s="55">
        <f>IF('Данные индикаторов'!D21="No Data",1,IF('Условный расчет данных'!C22&lt;&gt;"",1,0))</f>
        <v>0</v>
      </c>
      <c r="C18" s="55">
        <f>IF('Данные индикаторов'!E21="No Data",1,IF('Условный расчет данных'!D22&lt;&gt;"",1,0))</f>
        <v>0</v>
      </c>
      <c r="D18" s="55">
        <f>IF('Данные индикаторов'!F21="No Data",1,IF('Условный расчет данных'!E22&lt;&gt;"",1,0))</f>
        <v>0</v>
      </c>
      <c r="E18" s="55">
        <f>IF('Данные индикаторов'!G21="No Data",1,IF('Условный расчет данных'!F22&lt;&gt;"",1,0))</f>
        <v>0</v>
      </c>
      <c r="F18" s="55">
        <f>IF('Данные индикаторов'!H21="No Data",1,IF('Условный расчет данных'!G22&lt;&gt;"",1,0))</f>
        <v>0</v>
      </c>
      <c r="G18" s="55">
        <f>IF('Данные индикаторов'!I21="No Data",1,IF('Условный расчет данных'!H22&lt;&gt;"",1,0))</f>
        <v>0</v>
      </c>
      <c r="H18" s="55">
        <f>IF('Данные индикаторов'!J21="No Data",1,IF('Условный расчет данных'!I22&lt;&gt;"",1,0))</f>
        <v>0</v>
      </c>
      <c r="I18" s="55">
        <f>IF('Данные индикаторов'!K21="No Data",1,IF('Условный расчет данных'!J22&lt;&gt;"",1,0))</f>
        <v>0</v>
      </c>
      <c r="J18" s="55">
        <f>IF('Данные индикаторов'!L21="No Data",1,IF('Условный расчет данных'!K22&lt;&gt;"",1,0))</f>
        <v>0</v>
      </c>
      <c r="K18" s="55">
        <f>IF('Данные индикаторов'!AH21="No Data",1,IF('Условный расчет данных'!L22&lt;&gt;"",1,0))</f>
        <v>0</v>
      </c>
      <c r="L18" s="55">
        <f>IF('Данные индикаторов'!M21="No Data",1,IF('Условный расчет данных'!M22&lt;&gt;"",1,0))</f>
        <v>0</v>
      </c>
      <c r="M18" s="55">
        <f>IF('Данные индикаторов'!N21="No Data",1,IF('Условный расчет данных'!N22&lt;&gt;"",1,0))</f>
        <v>0</v>
      </c>
      <c r="N18" s="55">
        <f>IF('Данные индикаторов'!O21="No Data",1,IF('Условный расчет данных'!O22&lt;&gt;"",1,0))</f>
        <v>1</v>
      </c>
      <c r="O18" s="55">
        <f>IF('Данные индикаторов'!P21="No Data",1,IF('Условный расчет данных'!P22&lt;&gt;"",1,0))</f>
        <v>0</v>
      </c>
      <c r="P18" s="55">
        <f>IF('Данные индикаторов'!Q21="No Data",1,IF('Условный расчет данных'!Q22&lt;&gt;"",1,0))</f>
        <v>0</v>
      </c>
      <c r="Q18" s="55">
        <f>IF('Данные индикаторов'!R21="No Data",1,IF('Условный расчет данных'!R22&lt;&gt;"",1,0))</f>
        <v>0</v>
      </c>
      <c r="R18" s="55">
        <f>IF('Данные индикаторов'!S21="No Data",1,IF('Условный расчет данных'!S22&lt;&gt;"",1,0))</f>
        <v>0</v>
      </c>
      <c r="S18" s="55">
        <f>IF('Данные индикаторов'!T21="No Data",1,IF('Условный расчет данных'!T22&lt;&gt;"",1,0))</f>
        <v>0</v>
      </c>
      <c r="T18" s="55">
        <f>IF('Данные индикаторов'!U21="No Data",1,IF('Условный расчет данных'!U22&lt;&gt;"",1,0))</f>
        <v>0</v>
      </c>
      <c r="U18" s="55">
        <f>IF('Данные индикаторов'!V21="No Data",1,IF('Условный расчет данных'!V22&lt;&gt;"",1,0))</f>
        <v>0</v>
      </c>
      <c r="V18" s="55">
        <f>IF('Данные индикаторов'!W21="No Data",1,IF('Условный расчет данных'!W22&lt;&gt;"",1,0))</f>
        <v>0</v>
      </c>
      <c r="W18" s="55">
        <f>IF('Данные индикаторов'!X21="No Data",1,IF('Условный расчет данных'!X22&lt;&gt;"",1,0))</f>
        <v>0</v>
      </c>
      <c r="X18" s="55">
        <f>IF('Данные индикаторов'!Y21="No Data",1,IF('Условный расчет данных'!Y22&lt;&gt;"",1,0))</f>
        <v>0</v>
      </c>
      <c r="Y18" s="55">
        <f>IF('Данные индикаторов'!Z21="No Data",1,IF('Условный расчет данных'!Z22&lt;&gt;"",1,0))</f>
        <v>0</v>
      </c>
      <c r="Z18" s="55">
        <f>IF('Данные индикаторов'!AA21="No Data",1,IF('Условный расчет данных'!AA22&lt;&gt;"",1,0))</f>
        <v>0</v>
      </c>
      <c r="AA18" s="55">
        <f>IF('Данные индикаторов'!AB21="No Data",1,IF('Условный расчет данных'!AB22&lt;&gt;"",1,0))</f>
        <v>0</v>
      </c>
      <c r="AB18" s="55">
        <f>IF('Данные индикаторов'!AC21="No Data",1,IF('Условный расчет данных'!AC22&lt;&gt;"",1,0))</f>
        <v>0</v>
      </c>
      <c r="AC18" s="55">
        <f>IF('Данные индикаторов'!AD21="No Data",1,IF('Условный расчет данных'!AD22&lt;&gt;"",1,0))</f>
        <v>0</v>
      </c>
      <c r="AD18" s="55">
        <f>IF('Данные индикаторов'!AE21="No Data",1,IF('Условный расчет данных'!AE22&lt;&gt;"",1,0))</f>
        <v>0</v>
      </c>
      <c r="AE18" s="55">
        <f>IF('Данные индикаторов'!AF21="No Data",1,IF('Условный расчет данных'!AF22&lt;&gt;"",1,0))</f>
        <v>1</v>
      </c>
      <c r="AF18" s="55">
        <f>IF('Данные индикаторов'!AG21="No Data",1,IF('Условный расчет данных'!AG22&lt;&gt;"",1,0))</f>
        <v>0</v>
      </c>
      <c r="AG18" s="55">
        <f>IF('Данные индикаторов'!AI21="No Data",1,IF('Условный расчет данных'!AH22&lt;&gt;"",1,0))</f>
        <v>0</v>
      </c>
      <c r="AH18" s="55">
        <f>IF('Данные индикаторов'!AJ21="No Data",1,IF('Условный расчет данных'!AI22&lt;&gt;"",1,0))</f>
        <v>0</v>
      </c>
      <c r="AI18" s="55">
        <f>IF('Данные индикаторов'!AK21="No Data",1,IF('Условный расчет данных'!AJ22&lt;&gt;"",1,0))</f>
        <v>0</v>
      </c>
      <c r="AJ18" s="55">
        <f>IF('Данные индикаторов'!AL21="No Data",1,IF('Условный расчет данных'!AK22&lt;&gt;"",1,0))</f>
        <v>0</v>
      </c>
      <c r="AK18" s="55">
        <f>IF('Данные индикаторов'!AM21="No Data",1,IF('Условный расчет данных'!AL22&lt;&gt;"",1,0))</f>
        <v>0</v>
      </c>
      <c r="AL18" s="55">
        <f>IF('Данные индикаторов'!AN21="No Data",1,IF('Условный расчет данных'!AM22&lt;&gt;"",1,0))</f>
        <v>0</v>
      </c>
      <c r="AM18" s="55">
        <f>IF('Данные индикаторов'!AO21="No Data",1,IF('Условный расчет данных'!AN22&lt;&gt;"",1,0))</f>
        <v>0</v>
      </c>
      <c r="AN18" s="55">
        <f>IF('Данные индикаторов'!AP21="No Data",1,IF('Условный расчет данных'!AO22&lt;&gt;"",1,0))</f>
        <v>0</v>
      </c>
      <c r="AO18" s="55">
        <f>IF('Данные индикаторов'!AQ21="No Data",1,IF('Условный расчет данных'!AS22&lt;&gt;"",1,0))</f>
        <v>0</v>
      </c>
      <c r="AP18" s="55">
        <f>IF('Данные индикаторов'!AR21="No Data",1,IF('Условный расчет данных'!AT22&lt;&gt;"",1,0))</f>
        <v>0</v>
      </c>
      <c r="AQ18" s="55">
        <f>IF('Данные индикаторов'!AS21="No Data",1,IF('Условный расчет данных'!AU22&lt;&gt;"",1,0))</f>
        <v>0</v>
      </c>
      <c r="AR18" s="55">
        <f>IF('Данные индикаторов'!AT21="No Data",1,IF('Условный расчет данных'!AS22&lt;&gt;"",1,0))</f>
        <v>0</v>
      </c>
      <c r="AS18" s="55">
        <f>IF('Данные индикаторов'!AU21="No Data",1,IF('Условный расчет данных'!AT22&lt;&gt;"",1,0))</f>
        <v>0</v>
      </c>
      <c r="AT18" s="55">
        <f>IF('Данные индикаторов'!AV21="No Data",1,IF('Условный расчет данных'!AU22&lt;&gt;"",1,0))</f>
        <v>0</v>
      </c>
      <c r="AU18" s="55">
        <f>IF('Данные индикаторов'!AW21="No Data",1,IF('Условный расчет данных'!AV22&lt;&gt;"",1,0))</f>
        <v>0</v>
      </c>
      <c r="AV18" s="55">
        <f>IF('Данные индикаторов'!AX21="No Data",1,IF('Условный расчет данных'!AW22&lt;&gt;"",1,0))</f>
        <v>0</v>
      </c>
      <c r="AW18" s="55">
        <f>IF('Данные индикаторов'!AY21="No Data",1,IF('Условный расчет данных'!AX22&lt;&gt;"",1,0))</f>
        <v>0</v>
      </c>
      <c r="AX18" s="55">
        <f>IF('Данные индикаторов'!AZ21="No Data",1,IF('Условный расчет данных'!AY22&lt;&gt;"",1,0))</f>
        <v>0</v>
      </c>
      <c r="AY18" s="55">
        <f>IF('Данные индикаторов'!BA21="No Data",1,IF('Условный расчет данных'!AZ22&lt;&gt;"",1,0))</f>
        <v>0</v>
      </c>
      <c r="AZ18" s="55">
        <f>IF('Данные индикаторов'!BB21="No Data",1,IF('Условный расчет данных'!BA22&lt;&gt;"",1,0))</f>
        <v>0</v>
      </c>
      <c r="BA18" s="55">
        <f>IF('Данные индикаторов'!BC21="No Data",1,IF('Условный расчет данных'!BB22&lt;&gt;"",1,0))</f>
        <v>0</v>
      </c>
      <c r="BB18" s="55">
        <f>IF('Данные индикаторов'!BD21="No Data",1,IF('Условный расчет данных'!BC22&lt;&gt;"",1,0))</f>
        <v>0</v>
      </c>
      <c r="BC18" s="55">
        <f>IF('Данные индикаторов'!BE21="No Data",1,IF('Условный расчет данных'!BD22&lt;&gt;"",1,0))</f>
        <v>0</v>
      </c>
      <c r="BD18" s="55">
        <f>IF('Данные индикаторов'!BF21="No Data",1,IF('Условный расчет данных'!BE22&lt;&gt;"",1,0))</f>
        <v>0</v>
      </c>
      <c r="BE18" s="55">
        <f>IF('Данные индикаторов'!BG21="No Data",1,IF('Условный расчет данных'!BF22&lt;&gt;"",1,0))</f>
        <v>0</v>
      </c>
      <c r="BF18" s="55">
        <f>IF('Данные индикаторов'!BH21="No Data",1,IF('Условный расчет данных'!BG22&lt;&gt;"",1,0))</f>
        <v>0</v>
      </c>
      <c r="BG18" s="55">
        <f>IF('Данные индикаторов'!BI21="No Data",1,IF('Условный расчет данных'!BH22&lt;&gt;"",1,0))</f>
        <v>0</v>
      </c>
      <c r="BH18" s="55">
        <f>IF('Данные индикаторов'!BJ21="No Data",1,IF('Условный расчет данных'!BI22&lt;&gt;"",1,0))</f>
        <v>0</v>
      </c>
      <c r="BI18" s="55">
        <f>IF('Данные индикаторов'!BK21="No Data",1,IF('Условный расчет данных'!BJ22&lt;&gt;"",1,0))</f>
        <v>0</v>
      </c>
      <c r="BJ18" s="55">
        <f>IF('Данные индикаторов'!BL21="No Data",1,IF('Условный расчет данных'!BK22&lt;&gt;"",1,0))</f>
        <v>0</v>
      </c>
      <c r="BK18">
        <f t="shared" si="0"/>
        <v>2</v>
      </c>
      <c r="BL18" s="57">
        <f t="shared" si="1"/>
        <v>3.7037037037037035E-2</v>
      </c>
    </row>
    <row r="19" spans="1:64" ht="15.75">
      <c r="A19" s="332" t="s">
        <v>64</v>
      </c>
      <c r="B19" s="55">
        <f>IF('Данные индикаторов'!D22="No Data",1,IF('Условный расчет данных'!C23&lt;&gt;"",1,0))</f>
        <v>0</v>
      </c>
      <c r="C19" s="55">
        <f>IF('Данные индикаторов'!E22="No Data",1,IF('Условный расчет данных'!D23&lt;&gt;"",1,0))</f>
        <v>0</v>
      </c>
      <c r="D19" s="55">
        <f>IF('Данные индикаторов'!F22="No Data",1,IF('Условный расчет данных'!E23&lt;&gt;"",1,0))</f>
        <v>0</v>
      </c>
      <c r="E19" s="55">
        <f>IF('Данные индикаторов'!G22="No Data",1,IF('Условный расчет данных'!F23&lt;&gt;"",1,0))</f>
        <v>0</v>
      </c>
      <c r="F19" s="55">
        <f>IF('Данные индикаторов'!H22="No Data",1,IF('Условный расчет данных'!G23&lt;&gt;"",1,0))</f>
        <v>0</v>
      </c>
      <c r="G19" s="55">
        <f>IF('Данные индикаторов'!I22="No Data",1,IF('Условный расчет данных'!H23&lt;&gt;"",1,0))</f>
        <v>0</v>
      </c>
      <c r="H19" s="55">
        <f>IF('Данные индикаторов'!J22="No Data",1,IF('Условный расчет данных'!I23&lt;&gt;"",1,0))</f>
        <v>0</v>
      </c>
      <c r="I19" s="55">
        <f>IF('Данные индикаторов'!K22="No Data",1,IF('Условный расчет данных'!J23&lt;&gt;"",1,0))</f>
        <v>0</v>
      </c>
      <c r="J19" s="55">
        <f>IF('Данные индикаторов'!L22="No Data",1,IF('Условный расчет данных'!K23&lt;&gt;"",1,0))</f>
        <v>0</v>
      </c>
      <c r="K19" s="55">
        <f>IF('Данные индикаторов'!AH22="No Data",1,IF('Условный расчет данных'!L23&lt;&gt;"",1,0))</f>
        <v>0</v>
      </c>
      <c r="L19" s="55">
        <f>IF('Данные индикаторов'!M22="No Data",1,IF('Условный расчет данных'!M23&lt;&gt;"",1,0))</f>
        <v>0</v>
      </c>
      <c r="M19" s="55">
        <f>IF('Данные индикаторов'!N22="No Data",1,IF('Условный расчет данных'!N23&lt;&gt;"",1,0))</f>
        <v>0</v>
      </c>
      <c r="N19" s="55">
        <f>IF('Данные индикаторов'!O22="No Data",1,IF('Условный расчет данных'!O23&lt;&gt;"",1,0))</f>
        <v>0</v>
      </c>
      <c r="O19" s="55">
        <f>IF('Данные индикаторов'!P22="No Data",1,IF('Условный расчет данных'!P23&lt;&gt;"",1,0))</f>
        <v>0</v>
      </c>
      <c r="P19" s="55">
        <f>IF('Данные индикаторов'!Q22="No Data",1,IF('Условный расчет данных'!Q23&lt;&gt;"",1,0))</f>
        <v>0</v>
      </c>
      <c r="Q19" s="55">
        <f>IF('Данные индикаторов'!R22="No Data",1,IF('Условный расчет данных'!R23&lt;&gt;"",1,0))</f>
        <v>0</v>
      </c>
      <c r="R19" s="55">
        <f>IF('Данные индикаторов'!S22="No Data",1,IF('Условный расчет данных'!S23&lt;&gt;"",1,0))</f>
        <v>0</v>
      </c>
      <c r="S19" s="55">
        <f>IF('Данные индикаторов'!T22="No Data",1,IF('Условный расчет данных'!T23&lt;&gt;"",1,0))</f>
        <v>0</v>
      </c>
      <c r="T19" s="55">
        <f>IF('Данные индикаторов'!U22="No Data",1,IF('Условный расчет данных'!U23&lt;&gt;"",1,0))</f>
        <v>0</v>
      </c>
      <c r="U19" s="55">
        <f>IF('Данные индикаторов'!V22="No Data",1,IF('Условный расчет данных'!V23&lt;&gt;"",1,0))</f>
        <v>0</v>
      </c>
      <c r="V19" s="55">
        <f>IF('Данные индикаторов'!W22="No Data",1,IF('Условный расчет данных'!W23&lt;&gt;"",1,0))</f>
        <v>0</v>
      </c>
      <c r="W19" s="55">
        <f>IF('Данные индикаторов'!X22="No Data",1,IF('Условный расчет данных'!X23&lt;&gt;"",1,0))</f>
        <v>0</v>
      </c>
      <c r="X19" s="55">
        <f>IF('Данные индикаторов'!Y22="No Data",1,IF('Условный расчет данных'!Y23&lt;&gt;"",1,0))</f>
        <v>0</v>
      </c>
      <c r="Y19" s="55">
        <f>IF('Данные индикаторов'!Z22="No Data",1,IF('Условный расчет данных'!Z23&lt;&gt;"",1,0))</f>
        <v>0</v>
      </c>
      <c r="Z19" s="55">
        <f>IF('Данные индикаторов'!AA22="No Data",1,IF('Условный расчет данных'!AA23&lt;&gt;"",1,0))</f>
        <v>0</v>
      </c>
      <c r="AA19" s="55">
        <f>IF('Данные индикаторов'!AB22="No Data",1,IF('Условный расчет данных'!AB23&lt;&gt;"",1,0))</f>
        <v>0</v>
      </c>
      <c r="AB19" s="55">
        <f>IF('Данные индикаторов'!AC22="No Data",1,IF('Условный расчет данных'!AC23&lt;&gt;"",1,0))</f>
        <v>0</v>
      </c>
      <c r="AC19" s="55">
        <f>IF('Данные индикаторов'!AD22="No Data",1,IF('Условный расчет данных'!AD23&lt;&gt;"",1,0))</f>
        <v>0</v>
      </c>
      <c r="AD19" s="55">
        <f>IF('Данные индикаторов'!AE22="No Data",1,IF('Условный расчет данных'!AE23&lt;&gt;"",1,0))</f>
        <v>0</v>
      </c>
      <c r="AE19" s="55">
        <f>IF('Данные индикаторов'!AF22="No Data",1,IF('Условный расчет данных'!AF23&lt;&gt;"",1,0))</f>
        <v>1</v>
      </c>
      <c r="AF19" s="55">
        <f>IF('Данные индикаторов'!AG22="No Data",1,IF('Условный расчет данных'!AG23&lt;&gt;"",1,0))</f>
        <v>0</v>
      </c>
      <c r="AG19" s="55">
        <f>IF('Данные индикаторов'!AI22="No Data",1,IF('Условный расчет данных'!AH23&lt;&gt;"",1,0))</f>
        <v>0</v>
      </c>
      <c r="AH19" s="55">
        <f>IF('Данные индикаторов'!AJ22="No Data",1,IF('Условный расчет данных'!AI23&lt;&gt;"",1,0))</f>
        <v>0</v>
      </c>
      <c r="AI19" s="55">
        <f>IF('Данные индикаторов'!AK22="No Data",1,IF('Условный расчет данных'!AJ23&lt;&gt;"",1,0))</f>
        <v>0</v>
      </c>
      <c r="AJ19" s="55">
        <f>IF('Данные индикаторов'!AL22="No Data",1,IF('Условный расчет данных'!AK23&lt;&gt;"",1,0))</f>
        <v>0</v>
      </c>
      <c r="AK19" s="55">
        <f>IF('Данные индикаторов'!AM22="No Data",1,IF('Условный расчет данных'!AL23&lt;&gt;"",1,0))</f>
        <v>1</v>
      </c>
      <c r="AL19" s="55">
        <f>IF('Данные индикаторов'!AN22="No Data",1,IF('Условный расчет данных'!AM23&lt;&gt;"",1,0))</f>
        <v>0</v>
      </c>
      <c r="AM19" s="55">
        <f>IF('Данные индикаторов'!AO22="No Data",1,IF('Условный расчет данных'!AN23&lt;&gt;"",1,0))</f>
        <v>0</v>
      </c>
      <c r="AN19" s="55">
        <f>IF('Данные индикаторов'!AP22="No Data",1,IF('Условный расчет данных'!AO23&lt;&gt;"",1,0))</f>
        <v>0</v>
      </c>
      <c r="AO19" s="55">
        <f>IF('Данные индикаторов'!AQ22="No Data",1,IF('Условный расчет данных'!AS23&lt;&gt;"",1,0))</f>
        <v>0</v>
      </c>
      <c r="AP19" s="55">
        <f>IF('Данные индикаторов'!AR22="No Data",1,IF('Условный расчет данных'!AT23&lt;&gt;"",1,0))</f>
        <v>0</v>
      </c>
      <c r="AQ19" s="55">
        <f>IF('Данные индикаторов'!AS22="No Data",1,IF('Условный расчет данных'!AU23&lt;&gt;"",1,0))</f>
        <v>0</v>
      </c>
      <c r="AR19" s="55">
        <f>IF('Данные индикаторов'!AT22="No Data",1,IF('Условный расчет данных'!AS23&lt;&gt;"",1,0))</f>
        <v>0</v>
      </c>
      <c r="AS19" s="55">
        <f>IF('Данные индикаторов'!AU22="No Data",1,IF('Условный расчет данных'!AT23&lt;&gt;"",1,0))</f>
        <v>0</v>
      </c>
      <c r="AT19" s="55">
        <f>IF('Данные индикаторов'!AV22="No Data",1,IF('Условный расчет данных'!AU23&lt;&gt;"",1,0))</f>
        <v>0</v>
      </c>
      <c r="AU19" s="55">
        <f>IF('Данные индикаторов'!AW22="No Data",1,IF('Условный расчет данных'!AV23&lt;&gt;"",1,0))</f>
        <v>0</v>
      </c>
      <c r="AV19" s="55">
        <f>IF('Данные индикаторов'!AX22="No Data",1,IF('Условный расчет данных'!AW23&lt;&gt;"",1,0))</f>
        <v>0</v>
      </c>
      <c r="AW19" s="55">
        <f>IF('Данные индикаторов'!AY22="No Data",1,IF('Условный расчет данных'!AX23&lt;&gt;"",1,0))</f>
        <v>0</v>
      </c>
      <c r="AX19" s="55">
        <f>IF('Данные индикаторов'!AZ22="No Data",1,IF('Условный расчет данных'!AY23&lt;&gt;"",1,0))</f>
        <v>0</v>
      </c>
      <c r="AY19" s="55">
        <f>IF('Данные индикаторов'!BA22="No Data",1,IF('Условный расчет данных'!AZ23&lt;&gt;"",1,0))</f>
        <v>0</v>
      </c>
      <c r="AZ19" s="55">
        <f>IF('Данные индикаторов'!BB22="No Data",1,IF('Условный расчет данных'!BA23&lt;&gt;"",1,0))</f>
        <v>0</v>
      </c>
      <c r="BA19" s="55">
        <f>IF('Данные индикаторов'!BC22="No Data",1,IF('Условный расчет данных'!BB23&lt;&gt;"",1,0))</f>
        <v>0</v>
      </c>
      <c r="BB19" s="55">
        <f>IF('Данные индикаторов'!BD22="No Data",1,IF('Условный расчет данных'!BC23&lt;&gt;"",1,0))</f>
        <v>0</v>
      </c>
      <c r="BC19" s="55">
        <f>IF('Данные индикаторов'!BE22="No Data",1,IF('Условный расчет данных'!BD23&lt;&gt;"",1,0))</f>
        <v>0</v>
      </c>
      <c r="BD19" s="55">
        <f>IF('Данные индикаторов'!BF22="No Data",1,IF('Условный расчет данных'!BE23&lt;&gt;"",1,0))</f>
        <v>0</v>
      </c>
      <c r="BE19" s="55">
        <f>IF('Данные индикаторов'!BG22="No Data",1,IF('Условный расчет данных'!BF23&lt;&gt;"",1,0))</f>
        <v>0</v>
      </c>
      <c r="BF19" s="55">
        <f>IF('Данные индикаторов'!BH22="No Data",1,IF('Условный расчет данных'!BG23&lt;&gt;"",1,0))</f>
        <v>0</v>
      </c>
      <c r="BG19" s="55">
        <f>IF('Данные индикаторов'!BI22="No Data",1,IF('Условный расчет данных'!BH23&lt;&gt;"",1,0))</f>
        <v>0</v>
      </c>
      <c r="BH19" s="55">
        <f>IF('Данные индикаторов'!BJ22="No Data",1,IF('Условный расчет данных'!BI23&lt;&gt;"",1,0))</f>
        <v>0</v>
      </c>
      <c r="BI19" s="55">
        <f>IF('Данные индикаторов'!BK22="No Data",1,IF('Условный расчет данных'!BJ23&lt;&gt;"",1,0))</f>
        <v>0</v>
      </c>
      <c r="BJ19" s="55">
        <f>IF('Данные индикаторов'!BL22="No Data",1,IF('Условный расчет данных'!BK23&lt;&gt;"",1,0))</f>
        <v>0</v>
      </c>
      <c r="BK19">
        <f t="shared" ref="BK19:BK27" si="4">SUM(B19:BJ19)</f>
        <v>2</v>
      </c>
      <c r="BL19" s="57">
        <f t="shared" ref="BL19:BL27" si="5">BK19/54</f>
        <v>3.7037037037037035E-2</v>
      </c>
    </row>
    <row r="20" spans="1:64" ht="15.75">
      <c r="A20" s="332" t="s">
        <v>65</v>
      </c>
      <c r="B20" s="55">
        <f>IF('Данные индикаторов'!D23="No Data",1,IF('Условный расчет данных'!C24&lt;&gt;"",1,0))</f>
        <v>0</v>
      </c>
      <c r="C20" s="55">
        <f>IF('Данные индикаторов'!E23="No Data",1,IF('Условный расчет данных'!D24&lt;&gt;"",1,0))</f>
        <v>0</v>
      </c>
      <c r="D20" s="55">
        <f>IF('Данные индикаторов'!F23="No Data",1,IF('Условный расчет данных'!E24&lt;&gt;"",1,0))</f>
        <v>0</v>
      </c>
      <c r="E20" s="55">
        <f>IF('Данные индикаторов'!G23="No Data",1,IF('Условный расчет данных'!F24&lt;&gt;"",1,0))</f>
        <v>0</v>
      </c>
      <c r="F20" s="55">
        <f>IF('Данные индикаторов'!H23="No Data",1,IF('Условный расчет данных'!G24&lt;&gt;"",1,0))</f>
        <v>0</v>
      </c>
      <c r="G20" s="55">
        <f>IF('Данные индикаторов'!I23="No Data",1,IF('Условный расчет данных'!H24&lt;&gt;"",1,0))</f>
        <v>0</v>
      </c>
      <c r="H20" s="55">
        <f>IF('Данные индикаторов'!J23="No Data",1,IF('Условный расчет данных'!I24&lt;&gt;"",1,0))</f>
        <v>0</v>
      </c>
      <c r="I20" s="55">
        <f>IF('Данные индикаторов'!K23="No Data",1,IF('Условный расчет данных'!J24&lt;&gt;"",1,0))</f>
        <v>0</v>
      </c>
      <c r="J20" s="55">
        <f>IF('Данные индикаторов'!L23="No Data",1,IF('Условный расчет данных'!K24&lt;&gt;"",1,0))</f>
        <v>0</v>
      </c>
      <c r="K20" s="55">
        <f>IF('Данные индикаторов'!AH23="No Data",1,IF('Условный расчет данных'!L24&lt;&gt;"",1,0))</f>
        <v>0</v>
      </c>
      <c r="L20" s="55">
        <f>IF('Данные индикаторов'!M23="No Data",1,IF('Условный расчет данных'!M24&lt;&gt;"",1,0))</f>
        <v>0</v>
      </c>
      <c r="M20" s="55">
        <f>IF('Данные индикаторов'!N23="No Data",1,IF('Условный расчет данных'!N24&lt;&gt;"",1,0))</f>
        <v>0</v>
      </c>
      <c r="N20" s="55">
        <f>IF('Данные индикаторов'!O23="No Data",1,IF('Условный расчет данных'!O24&lt;&gt;"",1,0))</f>
        <v>0</v>
      </c>
      <c r="O20" s="55">
        <f>IF('Данные индикаторов'!P23="No Data",1,IF('Условный расчет данных'!P24&lt;&gt;"",1,0))</f>
        <v>0</v>
      </c>
      <c r="P20" s="55">
        <f>IF('Данные индикаторов'!Q23="No Data",1,IF('Условный расчет данных'!Q24&lt;&gt;"",1,0))</f>
        <v>0</v>
      </c>
      <c r="Q20" s="55">
        <f>IF('Данные индикаторов'!R23="No Data",1,IF('Условный расчет данных'!R24&lt;&gt;"",1,0))</f>
        <v>0</v>
      </c>
      <c r="R20" s="55">
        <f>IF('Данные индикаторов'!S23="No Data",1,IF('Условный расчет данных'!S24&lt;&gt;"",1,0))</f>
        <v>0</v>
      </c>
      <c r="S20" s="55">
        <f>IF('Данные индикаторов'!T23="No Data",1,IF('Условный расчет данных'!T24&lt;&gt;"",1,0))</f>
        <v>0</v>
      </c>
      <c r="T20" s="55">
        <f>IF('Данные индикаторов'!U23="No Data",1,IF('Условный расчет данных'!U24&lt;&gt;"",1,0))</f>
        <v>0</v>
      </c>
      <c r="U20" s="55">
        <f>IF('Данные индикаторов'!V23="No Data",1,IF('Условный расчет данных'!V24&lt;&gt;"",1,0))</f>
        <v>0</v>
      </c>
      <c r="V20" s="55">
        <f>IF('Данные индикаторов'!W23="No Data",1,IF('Условный расчет данных'!W24&lt;&gt;"",1,0))</f>
        <v>0</v>
      </c>
      <c r="W20" s="55">
        <f>IF('Данные индикаторов'!X23="No Data",1,IF('Условный расчет данных'!X24&lt;&gt;"",1,0))</f>
        <v>0</v>
      </c>
      <c r="X20" s="55">
        <f>IF('Данные индикаторов'!Y23="No Data",1,IF('Условный расчет данных'!Y24&lt;&gt;"",1,0))</f>
        <v>0</v>
      </c>
      <c r="Y20" s="55">
        <f>IF('Данные индикаторов'!Z23="No Data",1,IF('Условный расчет данных'!Z24&lt;&gt;"",1,0))</f>
        <v>0</v>
      </c>
      <c r="Z20" s="55">
        <f>IF('Данные индикаторов'!AA23="No Data",1,IF('Условный расчет данных'!AA24&lt;&gt;"",1,0))</f>
        <v>0</v>
      </c>
      <c r="AA20" s="55">
        <f>IF('Данные индикаторов'!AB23="No Data",1,IF('Условный расчет данных'!AB24&lt;&gt;"",1,0))</f>
        <v>0</v>
      </c>
      <c r="AB20" s="55">
        <f>IF('Данные индикаторов'!AC23="No Data",1,IF('Условный расчет данных'!AC24&lt;&gt;"",1,0))</f>
        <v>0</v>
      </c>
      <c r="AC20" s="55">
        <f>IF('Данные индикаторов'!AD23="No Data",1,IF('Условный расчет данных'!AD24&lt;&gt;"",1,0))</f>
        <v>0</v>
      </c>
      <c r="AD20" s="55">
        <f>IF('Данные индикаторов'!AE23="No Data",1,IF('Условный расчет данных'!AE24&lt;&gt;"",1,0))</f>
        <v>0</v>
      </c>
      <c r="AE20" s="55">
        <f>IF('Данные индикаторов'!AF23="No Data",1,IF('Условный расчет данных'!AF24&lt;&gt;"",1,0))</f>
        <v>1</v>
      </c>
      <c r="AF20" s="55">
        <f>IF('Данные индикаторов'!AG23="No Data",1,IF('Условный расчет данных'!AG24&lt;&gt;"",1,0))</f>
        <v>0</v>
      </c>
      <c r="AG20" s="55">
        <f>IF('Данные индикаторов'!AI23="No Data",1,IF('Условный расчет данных'!AH24&lt;&gt;"",1,0))</f>
        <v>0</v>
      </c>
      <c r="AH20" s="55">
        <f>IF('Данные индикаторов'!AJ23="No Data",1,IF('Условный расчет данных'!AI24&lt;&gt;"",1,0))</f>
        <v>0</v>
      </c>
      <c r="AI20" s="55">
        <f>IF('Данные индикаторов'!AK23="No Data",1,IF('Условный расчет данных'!AJ24&lt;&gt;"",1,0))</f>
        <v>0</v>
      </c>
      <c r="AJ20" s="55">
        <f>IF('Данные индикаторов'!AL23="No Data",1,IF('Условный расчет данных'!AK24&lt;&gt;"",1,0))</f>
        <v>0</v>
      </c>
      <c r="AK20" s="55">
        <f>IF('Данные индикаторов'!AM23="No Data",1,IF('Условный расчет данных'!AL24&lt;&gt;"",1,0))</f>
        <v>1</v>
      </c>
      <c r="AL20" s="55">
        <f>IF('Данные индикаторов'!AN23="No Data",1,IF('Условный расчет данных'!AM24&lt;&gt;"",1,0))</f>
        <v>0</v>
      </c>
      <c r="AM20" s="55">
        <f>IF('Данные индикаторов'!AO23="No Data",1,IF('Условный расчет данных'!AN24&lt;&gt;"",1,0))</f>
        <v>0</v>
      </c>
      <c r="AN20" s="55">
        <f>IF('Данные индикаторов'!AP23="No Data",1,IF('Условный расчет данных'!AO24&lt;&gt;"",1,0))</f>
        <v>0</v>
      </c>
      <c r="AO20" s="55">
        <f>IF('Данные индикаторов'!AQ23="No Data",1,IF('Условный расчет данных'!AS24&lt;&gt;"",1,0))</f>
        <v>0</v>
      </c>
      <c r="AP20" s="55">
        <f>IF('Данные индикаторов'!AR23="No Data",1,IF('Условный расчет данных'!AT24&lt;&gt;"",1,0))</f>
        <v>0</v>
      </c>
      <c r="AQ20" s="55">
        <f>IF('Данные индикаторов'!AS23="No Data",1,IF('Условный расчет данных'!AU24&lt;&gt;"",1,0))</f>
        <v>0</v>
      </c>
      <c r="AR20" s="55">
        <f>IF('Данные индикаторов'!AT23="No Data",1,IF('Условный расчет данных'!AS24&lt;&gt;"",1,0))</f>
        <v>0</v>
      </c>
      <c r="AS20" s="55">
        <f>IF('Данные индикаторов'!AU23="No Data",1,IF('Условный расчет данных'!AT24&lt;&gt;"",1,0))</f>
        <v>0</v>
      </c>
      <c r="AT20" s="55">
        <f>IF('Данные индикаторов'!AV23="No Data",1,IF('Условный расчет данных'!AU24&lt;&gt;"",1,0))</f>
        <v>0</v>
      </c>
      <c r="AU20" s="55">
        <f>IF('Данные индикаторов'!AW23="No Data",1,IF('Условный расчет данных'!AV24&lt;&gt;"",1,0))</f>
        <v>0</v>
      </c>
      <c r="AV20" s="55">
        <f>IF('Данные индикаторов'!AX23="No Data",1,IF('Условный расчет данных'!AW24&lt;&gt;"",1,0))</f>
        <v>0</v>
      </c>
      <c r="AW20" s="55">
        <f>IF('Данные индикаторов'!AY23="No Data",1,IF('Условный расчет данных'!AX24&lt;&gt;"",1,0))</f>
        <v>0</v>
      </c>
      <c r="AX20" s="55">
        <f>IF('Данные индикаторов'!AZ23="No Data",1,IF('Условный расчет данных'!AY24&lt;&gt;"",1,0))</f>
        <v>0</v>
      </c>
      <c r="AY20" s="55">
        <f>IF('Данные индикаторов'!BA23="No Data",1,IF('Условный расчет данных'!AZ24&lt;&gt;"",1,0))</f>
        <v>0</v>
      </c>
      <c r="AZ20" s="55">
        <f>IF('Данные индикаторов'!BB23="No Data",1,IF('Условный расчет данных'!BA24&lt;&gt;"",1,0))</f>
        <v>0</v>
      </c>
      <c r="BA20" s="55">
        <f>IF('Данные индикаторов'!BC23="No Data",1,IF('Условный расчет данных'!BB24&lt;&gt;"",1,0))</f>
        <v>0</v>
      </c>
      <c r="BB20" s="55">
        <f>IF('Данные индикаторов'!BD23="No Data",1,IF('Условный расчет данных'!BC24&lt;&gt;"",1,0))</f>
        <v>0</v>
      </c>
      <c r="BC20" s="55">
        <f>IF('Данные индикаторов'!BE23="No Data",1,IF('Условный расчет данных'!BD24&lt;&gt;"",1,0))</f>
        <v>0</v>
      </c>
      <c r="BD20" s="55">
        <f>IF('Данные индикаторов'!BF23="No Data",1,IF('Условный расчет данных'!BE24&lt;&gt;"",1,0))</f>
        <v>0</v>
      </c>
      <c r="BE20" s="55">
        <f>IF('Данные индикаторов'!BG23="No Data",1,IF('Условный расчет данных'!BF24&lt;&gt;"",1,0))</f>
        <v>0</v>
      </c>
      <c r="BF20" s="55">
        <f>IF('Данные индикаторов'!BH23="No Data",1,IF('Условный расчет данных'!BG24&lt;&gt;"",1,0))</f>
        <v>0</v>
      </c>
      <c r="BG20" s="55">
        <f>IF('Данные индикаторов'!BI23="No Data",1,IF('Условный расчет данных'!BH24&lt;&gt;"",1,0))</f>
        <v>0</v>
      </c>
      <c r="BH20" s="55">
        <f>IF('Данные индикаторов'!BJ23="No Data",1,IF('Условный расчет данных'!BI24&lt;&gt;"",1,0))</f>
        <v>0</v>
      </c>
      <c r="BI20" s="55">
        <f>IF('Данные индикаторов'!BK23="No Data",1,IF('Условный расчет данных'!BJ24&lt;&gt;"",1,0))</f>
        <v>0</v>
      </c>
      <c r="BJ20" s="55">
        <f>IF('Данные индикаторов'!BL23="No Data",1,IF('Условный расчет данных'!BK24&lt;&gt;"",1,0))</f>
        <v>0</v>
      </c>
      <c r="BK20">
        <f t="shared" si="4"/>
        <v>2</v>
      </c>
      <c r="BL20" s="57">
        <f t="shared" si="5"/>
        <v>3.7037037037037035E-2</v>
      </c>
    </row>
    <row r="21" spans="1:64" ht="15.75">
      <c r="A21" s="332" t="s">
        <v>66</v>
      </c>
      <c r="B21" s="55">
        <f>IF('Данные индикаторов'!D24="No Data",1,IF('Условный расчет данных'!C25&lt;&gt;"",1,0))</f>
        <v>0</v>
      </c>
      <c r="C21" s="55">
        <f>IF('Данные индикаторов'!E24="No Data",1,IF('Условный расчет данных'!D25&lt;&gt;"",1,0))</f>
        <v>0</v>
      </c>
      <c r="D21" s="55">
        <f>IF('Данные индикаторов'!F24="No Data",1,IF('Условный расчет данных'!E25&lt;&gt;"",1,0))</f>
        <v>0</v>
      </c>
      <c r="E21" s="55">
        <f>IF('Данные индикаторов'!G24="No Data",1,IF('Условный расчет данных'!F25&lt;&gt;"",1,0))</f>
        <v>0</v>
      </c>
      <c r="F21" s="55">
        <f>IF('Данные индикаторов'!H24="No Data",1,IF('Условный расчет данных'!G25&lt;&gt;"",1,0))</f>
        <v>0</v>
      </c>
      <c r="G21" s="55">
        <f>IF('Данные индикаторов'!I24="No Data",1,IF('Условный расчет данных'!H25&lt;&gt;"",1,0))</f>
        <v>0</v>
      </c>
      <c r="H21" s="55">
        <f>IF('Данные индикаторов'!J24="No Data",1,IF('Условный расчет данных'!I25&lt;&gt;"",1,0))</f>
        <v>0</v>
      </c>
      <c r="I21" s="55">
        <f>IF('Данные индикаторов'!K24="No Data",1,IF('Условный расчет данных'!J25&lt;&gt;"",1,0))</f>
        <v>0</v>
      </c>
      <c r="J21" s="55">
        <f>IF('Данные индикаторов'!L24="No Data",1,IF('Условный расчет данных'!K25&lt;&gt;"",1,0))</f>
        <v>0</v>
      </c>
      <c r="K21" s="55">
        <f>IF('Данные индикаторов'!AH24="No Data",1,IF('Условный расчет данных'!L25&lt;&gt;"",1,0))</f>
        <v>0</v>
      </c>
      <c r="L21" s="55">
        <f>IF('Данные индикаторов'!M24="No Data",1,IF('Условный расчет данных'!M25&lt;&gt;"",1,0))</f>
        <v>0</v>
      </c>
      <c r="M21" s="55">
        <f>IF('Данные индикаторов'!N24="No Data",1,IF('Условный расчет данных'!N25&lt;&gt;"",1,0))</f>
        <v>0</v>
      </c>
      <c r="N21" s="55">
        <f>IF('Данные индикаторов'!O24="No Data",1,IF('Условный расчет данных'!O25&lt;&gt;"",1,0))</f>
        <v>0</v>
      </c>
      <c r="O21" s="55">
        <f>IF('Данные индикаторов'!P24="No Data",1,IF('Условный расчет данных'!P25&lt;&gt;"",1,0))</f>
        <v>0</v>
      </c>
      <c r="P21" s="55">
        <f>IF('Данные индикаторов'!Q24="No Data",1,IF('Условный расчет данных'!Q25&lt;&gt;"",1,0))</f>
        <v>0</v>
      </c>
      <c r="Q21" s="55">
        <f>IF('Данные индикаторов'!R24="No Data",1,IF('Условный расчет данных'!R25&lt;&gt;"",1,0))</f>
        <v>0</v>
      </c>
      <c r="R21" s="55">
        <f>IF('Данные индикаторов'!S24="No Data",1,IF('Условный расчет данных'!S25&lt;&gt;"",1,0))</f>
        <v>0</v>
      </c>
      <c r="S21" s="55">
        <f>IF('Данные индикаторов'!T24="No Data",1,IF('Условный расчет данных'!T25&lt;&gt;"",1,0))</f>
        <v>0</v>
      </c>
      <c r="T21" s="55">
        <f>IF('Данные индикаторов'!U24="No Data",1,IF('Условный расчет данных'!U25&lt;&gt;"",1,0))</f>
        <v>0</v>
      </c>
      <c r="U21" s="55">
        <f>IF('Данные индикаторов'!V24="No Data",1,IF('Условный расчет данных'!V25&lt;&gt;"",1,0))</f>
        <v>0</v>
      </c>
      <c r="V21" s="55">
        <f>IF('Данные индикаторов'!W24="No Data",1,IF('Условный расчет данных'!W25&lt;&gt;"",1,0))</f>
        <v>0</v>
      </c>
      <c r="W21" s="55">
        <f>IF('Данные индикаторов'!X24="No Data",1,IF('Условный расчет данных'!X25&lt;&gt;"",1,0))</f>
        <v>0</v>
      </c>
      <c r="X21" s="55">
        <f>IF('Данные индикаторов'!Y24="No Data",1,IF('Условный расчет данных'!Y25&lt;&gt;"",1,0))</f>
        <v>0</v>
      </c>
      <c r="Y21" s="55">
        <f>IF('Данные индикаторов'!Z24="No Data",1,IF('Условный расчет данных'!Z25&lt;&gt;"",1,0))</f>
        <v>0</v>
      </c>
      <c r="Z21" s="55">
        <f>IF('Данные индикаторов'!AA24="No Data",1,IF('Условный расчет данных'!AA25&lt;&gt;"",1,0))</f>
        <v>0</v>
      </c>
      <c r="AA21" s="55">
        <f>IF('Данные индикаторов'!AB24="No Data",1,IF('Условный расчет данных'!AB25&lt;&gt;"",1,0))</f>
        <v>0</v>
      </c>
      <c r="AB21" s="55">
        <f>IF('Данные индикаторов'!AC24="No Data",1,IF('Условный расчет данных'!AC25&lt;&gt;"",1,0))</f>
        <v>0</v>
      </c>
      <c r="AC21" s="55">
        <f>IF('Данные индикаторов'!AD24="No Data",1,IF('Условный расчет данных'!AD25&lt;&gt;"",1,0))</f>
        <v>0</v>
      </c>
      <c r="AD21" s="55">
        <f>IF('Данные индикаторов'!AE24="No Data",1,IF('Условный расчет данных'!AE25&lt;&gt;"",1,0))</f>
        <v>0</v>
      </c>
      <c r="AE21" s="55">
        <f>IF('Данные индикаторов'!AF24="No Data",1,IF('Условный расчет данных'!AF25&lt;&gt;"",1,0))</f>
        <v>1</v>
      </c>
      <c r="AF21" s="55">
        <f>IF('Данные индикаторов'!AG24="No Data",1,IF('Условный расчет данных'!AG25&lt;&gt;"",1,0))</f>
        <v>0</v>
      </c>
      <c r="AG21" s="55">
        <f>IF('Данные индикаторов'!AI24="No Data",1,IF('Условный расчет данных'!AH25&lt;&gt;"",1,0))</f>
        <v>0</v>
      </c>
      <c r="AH21" s="55">
        <f>IF('Данные индикаторов'!AJ24="No Data",1,IF('Условный расчет данных'!AI25&lt;&gt;"",1,0))</f>
        <v>0</v>
      </c>
      <c r="AI21" s="55">
        <f>IF('Данные индикаторов'!AK24="No Data",1,IF('Условный расчет данных'!AJ25&lt;&gt;"",1,0))</f>
        <v>0</v>
      </c>
      <c r="AJ21" s="55">
        <f>IF('Данные индикаторов'!AL24="No Data",1,IF('Условный расчет данных'!AK25&lt;&gt;"",1,0))</f>
        <v>0</v>
      </c>
      <c r="AK21" s="55">
        <f>IF('Данные индикаторов'!AM24="No Data",1,IF('Условный расчет данных'!AL25&lt;&gt;"",1,0))</f>
        <v>1</v>
      </c>
      <c r="AL21" s="55">
        <f>IF('Данные индикаторов'!AN24="No Data",1,IF('Условный расчет данных'!AM25&lt;&gt;"",1,0))</f>
        <v>0</v>
      </c>
      <c r="AM21" s="55">
        <f>IF('Данные индикаторов'!AO24="No Data",1,IF('Условный расчет данных'!AN25&lt;&gt;"",1,0))</f>
        <v>0</v>
      </c>
      <c r="AN21" s="55">
        <f>IF('Данные индикаторов'!AP24="No Data",1,IF('Условный расчет данных'!AO25&lt;&gt;"",1,0))</f>
        <v>0</v>
      </c>
      <c r="AO21" s="55">
        <f>IF('Данные индикаторов'!AQ24="No Data",1,IF('Условный расчет данных'!AS25&lt;&gt;"",1,0))</f>
        <v>0</v>
      </c>
      <c r="AP21" s="55">
        <f>IF('Данные индикаторов'!AR24="No Data",1,IF('Условный расчет данных'!AT25&lt;&gt;"",1,0))</f>
        <v>0</v>
      </c>
      <c r="AQ21" s="55">
        <f>IF('Данные индикаторов'!AS24="No Data",1,IF('Условный расчет данных'!AU25&lt;&gt;"",1,0))</f>
        <v>0</v>
      </c>
      <c r="AR21" s="55">
        <f>IF('Данные индикаторов'!AT24="No Data",1,IF('Условный расчет данных'!AS25&lt;&gt;"",1,0))</f>
        <v>0</v>
      </c>
      <c r="AS21" s="55">
        <f>IF('Данные индикаторов'!AU24="No Data",1,IF('Условный расчет данных'!AT25&lt;&gt;"",1,0))</f>
        <v>0</v>
      </c>
      <c r="AT21" s="55">
        <f>IF('Данные индикаторов'!AV24="No Data",1,IF('Условный расчет данных'!AU25&lt;&gt;"",1,0))</f>
        <v>0</v>
      </c>
      <c r="AU21" s="55">
        <f>IF('Данные индикаторов'!AW24="No Data",1,IF('Условный расчет данных'!AV25&lt;&gt;"",1,0))</f>
        <v>0</v>
      </c>
      <c r="AV21" s="55">
        <f>IF('Данные индикаторов'!AX24="No Data",1,IF('Условный расчет данных'!AW25&lt;&gt;"",1,0))</f>
        <v>0</v>
      </c>
      <c r="AW21" s="55">
        <f>IF('Данные индикаторов'!AY24="No Data",1,IF('Условный расчет данных'!AX25&lt;&gt;"",1,0))</f>
        <v>0</v>
      </c>
      <c r="AX21" s="55">
        <f>IF('Данные индикаторов'!AZ24="No Data",1,IF('Условный расчет данных'!AY25&lt;&gt;"",1,0))</f>
        <v>0</v>
      </c>
      <c r="AY21" s="55">
        <f>IF('Данные индикаторов'!BA24="No Data",1,IF('Условный расчет данных'!AZ25&lt;&gt;"",1,0))</f>
        <v>0</v>
      </c>
      <c r="AZ21" s="55">
        <f>IF('Данные индикаторов'!BB24="No Data",1,IF('Условный расчет данных'!BA25&lt;&gt;"",1,0))</f>
        <v>0</v>
      </c>
      <c r="BA21" s="55">
        <f>IF('Данные индикаторов'!BC24="No Data",1,IF('Условный расчет данных'!BB25&lt;&gt;"",1,0))</f>
        <v>0</v>
      </c>
      <c r="BB21" s="55">
        <f>IF('Данные индикаторов'!BD24="No Data",1,IF('Условный расчет данных'!BC25&lt;&gt;"",1,0))</f>
        <v>0</v>
      </c>
      <c r="BC21" s="55">
        <f>IF('Данные индикаторов'!BE24="No Data",1,IF('Условный расчет данных'!BD25&lt;&gt;"",1,0))</f>
        <v>0</v>
      </c>
      <c r="BD21" s="55">
        <f>IF('Данные индикаторов'!BF24="No Data",1,IF('Условный расчет данных'!BE25&lt;&gt;"",1,0))</f>
        <v>0</v>
      </c>
      <c r="BE21" s="55">
        <f>IF('Данные индикаторов'!BG24="No Data",1,IF('Условный расчет данных'!BF25&lt;&gt;"",1,0))</f>
        <v>0</v>
      </c>
      <c r="BF21" s="55">
        <f>IF('Данные индикаторов'!BH24="No Data",1,IF('Условный расчет данных'!BG25&lt;&gt;"",1,0))</f>
        <v>0</v>
      </c>
      <c r="BG21" s="55">
        <f>IF('Данные индикаторов'!BI24="No Data",1,IF('Условный расчет данных'!BH25&lt;&gt;"",1,0))</f>
        <v>0</v>
      </c>
      <c r="BH21" s="55">
        <f>IF('Данные индикаторов'!BJ24="No Data",1,IF('Условный расчет данных'!BI25&lt;&gt;"",1,0))</f>
        <v>0</v>
      </c>
      <c r="BI21" s="55">
        <f>IF('Данные индикаторов'!BK24="No Data",1,IF('Условный расчет данных'!BJ25&lt;&gt;"",1,0))</f>
        <v>0</v>
      </c>
      <c r="BJ21" s="55">
        <f>IF('Данные индикаторов'!BL24="No Data",1,IF('Условный расчет данных'!BK25&lt;&gt;"",1,0))</f>
        <v>0</v>
      </c>
      <c r="BK21">
        <f t="shared" si="4"/>
        <v>2</v>
      </c>
      <c r="BL21" s="57">
        <f t="shared" si="5"/>
        <v>3.7037037037037035E-2</v>
      </c>
    </row>
    <row r="22" spans="1:64" ht="15.75">
      <c r="A22" s="332" t="s">
        <v>67</v>
      </c>
      <c r="B22" s="55">
        <f>IF('Данные индикаторов'!D25="No Data",1,IF('Условный расчет данных'!C26&lt;&gt;"",1,0))</f>
        <v>0</v>
      </c>
      <c r="C22" s="55">
        <f>IF('Данные индикаторов'!E25="No Data",1,IF('Условный расчет данных'!D26&lt;&gt;"",1,0))</f>
        <v>0</v>
      </c>
      <c r="D22" s="55">
        <f>IF('Данные индикаторов'!F25="No Data",1,IF('Условный расчет данных'!E26&lt;&gt;"",1,0))</f>
        <v>0</v>
      </c>
      <c r="E22" s="55">
        <f>IF('Данные индикаторов'!G25="No Data",1,IF('Условный расчет данных'!F26&lt;&gt;"",1,0))</f>
        <v>0</v>
      </c>
      <c r="F22" s="55">
        <f>IF('Данные индикаторов'!H25="No Data",1,IF('Условный расчет данных'!G26&lt;&gt;"",1,0))</f>
        <v>0</v>
      </c>
      <c r="G22" s="55">
        <f>IF('Данные индикаторов'!I25="No Data",1,IF('Условный расчет данных'!H26&lt;&gt;"",1,0))</f>
        <v>0</v>
      </c>
      <c r="H22" s="55">
        <f>IF('Данные индикаторов'!J25="No Data",1,IF('Условный расчет данных'!I26&lt;&gt;"",1,0))</f>
        <v>0</v>
      </c>
      <c r="I22" s="55">
        <f>IF('Данные индикаторов'!K25="No Data",1,IF('Условный расчет данных'!J26&lt;&gt;"",1,0))</f>
        <v>0</v>
      </c>
      <c r="J22" s="55">
        <f>IF('Данные индикаторов'!L25="No Data",1,IF('Условный расчет данных'!K26&lt;&gt;"",1,0))</f>
        <v>0</v>
      </c>
      <c r="K22" s="55">
        <f>IF('Данные индикаторов'!AH25="No Data",1,IF('Условный расчет данных'!L26&lt;&gt;"",1,0))</f>
        <v>0</v>
      </c>
      <c r="L22" s="55">
        <f>IF('Данные индикаторов'!M25="No Data",1,IF('Условный расчет данных'!M26&lt;&gt;"",1,0))</f>
        <v>0</v>
      </c>
      <c r="M22" s="55">
        <f>IF('Данные индикаторов'!N25="No Data",1,IF('Условный расчет данных'!N26&lt;&gt;"",1,0))</f>
        <v>0</v>
      </c>
      <c r="N22" s="55">
        <f>IF('Данные индикаторов'!O25="No Data",1,IF('Условный расчет данных'!O26&lt;&gt;"",1,0))</f>
        <v>0</v>
      </c>
      <c r="O22" s="55">
        <f>IF('Данные индикаторов'!P25="No Data",1,IF('Условный расчет данных'!P26&lt;&gt;"",1,0))</f>
        <v>0</v>
      </c>
      <c r="P22" s="55">
        <f>IF('Данные индикаторов'!Q25="No Data",1,IF('Условный расчет данных'!Q26&lt;&gt;"",1,0))</f>
        <v>0</v>
      </c>
      <c r="Q22" s="55">
        <f>IF('Данные индикаторов'!R25="No Data",1,IF('Условный расчет данных'!R26&lt;&gt;"",1,0))</f>
        <v>0</v>
      </c>
      <c r="R22" s="55">
        <f>IF('Данные индикаторов'!S25="No Data",1,IF('Условный расчет данных'!S26&lt;&gt;"",1,0))</f>
        <v>0</v>
      </c>
      <c r="S22" s="55">
        <f>IF('Данные индикаторов'!T25="No Data",1,IF('Условный расчет данных'!T26&lt;&gt;"",1,0))</f>
        <v>0</v>
      </c>
      <c r="T22" s="55">
        <f>IF('Данные индикаторов'!U25="No Data",1,IF('Условный расчет данных'!U26&lt;&gt;"",1,0))</f>
        <v>0</v>
      </c>
      <c r="U22" s="55">
        <f>IF('Данные индикаторов'!V25="No Data",1,IF('Условный расчет данных'!V26&lt;&gt;"",1,0))</f>
        <v>0</v>
      </c>
      <c r="V22" s="55">
        <f>IF('Данные индикаторов'!W25="No Data",1,IF('Условный расчет данных'!W26&lt;&gt;"",1,0))</f>
        <v>0</v>
      </c>
      <c r="W22" s="55">
        <f>IF('Данные индикаторов'!X25="No Data",1,IF('Условный расчет данных'!X26&lt;&gt;"",1,0))</f>
        <v>0</v>
      </c>
      <c r="X22" s="55">
        <f>IF('Данные индикаторов'!Y25="No Data",1,IF('Условный расчет данных'!Y26&lt;&gt;"",1,0))</f>
        <v>0</v>
      </c>
      <c r="Y22" s="55">
        <f>IF('Данные индикаторов'!Z25="No Data",1,IF('Условный расчет данных'!Z26&lt;&gt;"",1,0))</f>
        <v>0</v>
      </c>
      <c r="Z22" s="55">
        <f>IF('Данные индикаторов'!AA25="No Data",1,IF('Условный расчет данных'!AA26&lt;&gt;"",1,0))</f>
        <v>0</v>
      </c>
      <c r="AA22" s="55">
        <f>IF('Данные индикаторов'!AB25="No Data",1,IF('Условный расчет данных'!AB26&lt;&gt;"",1,0))</f>
        <v>0</v>
      </c>
      <c r="AB22" s="55">
        <f>IF('Данные индикаторов'!AC25="No Data",1,IF('Условный расчет данных'!AC26&lt;&gt;"",1,0))</f>
        <v>0</v>
      </c>
      <c r="AC22" s="55">
        <f>IF('Данные индикаторов'!AD25="No Data",1,IF('Условный расчет данных'!AD26&lt;&gt;"",1,0))</f>
        <v>0</v>
      </c>
      <c r="AD22" s="55">
        <f>IF('Данные индикаторов'!AE25="No Data",1,IF('Условный расчет данных'!AE26&lt;&gt;"",1,0))</f>
        <v>0</v>
      </c>
      <c r="AE22" s="55">
        <f>IF('Данные индикаторов'!AF25="No Data",1,IF('Условный расчет данных'!AF26&lt;&gt;"",1,0))</f>
        <v>1</v>
      </c>
      <c r="AF22" s="55">
        <f>IF('Данные индикаторов'!AG25="No Data",1,IF('Условный расчет данных'!AG26&lt;&gt;"",1,0))</f>
        <v>0</v>
      </c>
      <c r="AG22" s="55">
        <f>IF('Данные индикаторов'!AI25="No Data",1,IF('Условный расчет данных'!AH26&lt;&gt;"",1,0))</f>
        <v>0</v>
      </c>
      <c r="AH22" s="55">
        <f>IF('Данные индикаторов'!AJ25="No Data",1,IF('Условный расчет данных'!AI26&lt;&gt;"",1,0))</f>
        <v>0</v>
      </c>
      <c r="AI22" s="55">
        <f>IF('Данные индикаторов'!AK25="No Data",1,IF('Условный расчет данных'!AJ26&lt;&gt;"",1,0))</f>
        <v>0</v>
      </c>
      <c r="AJ22" s="55">
        <f>IF('Данные индикаторов'!AL25="No Data",1,IF('Условный расчет данных'!AK26&lt;&gt;"",1,0))</f>
        <v>0</v>
      </c>
      <c r="AK22" s="55">
        <f>IF('Данные индикаторов'!AM25="No Data",1,IF('Условный расчет данных'!AL26&lt;&gt;"",1,0))</f>
        <v>1</v>
      </c>
      <c r="AL22" s="55">
        <f>IF('Данные индикаторов'!AN25="No Data",1,IF('Условный расчет данных'!AM26&lt;&gt;"",1,0))</f>
        <v>0</v>
      </c>
      <c r="AM22" s="55">
        <f>IF('Данные индикаторов'!AO25="No Data",1,IF('Условный расчет данных'!AN26&lt;&gt;"",1,0))</f>
        <v>0</v>
      </c>
      <c r="AN22" s="55">
        <f>IF('Данные индикаторов'!AP25="No Data",1,IF('Условный расчет данных'!AO26&lt;&gt;"",1,0))</f>
        <v>0</v>
      </c>
      <c r="AO22" s="55">
        <f>IF('Данные индикаторов'!AQ25="No Data",1,IF('Условный расчет данных'!AS26&lt;&gt;"",1,0))</f>
        <v>0</v>
      </c>
      <c r="AP22" s="55">
        <f>IF('Данные индикаторов'!AR25="No Data",1,IF('Условный расчет данных'!AT26&lt;&gt;"",1,0))</f>
        <v>0</v>
      </c>
      <c r="AQ22" s="55">
        <f>IF('Данные индикаторов'!AS25="No Data",1,IF('Условный расчет данных'!AU26&lt;&gt;"",1,0))</f>
        <v>0</v>
      </c>
      <c r="AR22" s="55">
        <f>IF('Данные индикаторов'!AT25="No Data",1,IF('Условный расчет данных'!AS26&lt;&gt;"",1,0))</f>
        <v>0</v>
      </c>
      <c r="AS22" s="55">
        <f>IF('Данные индикаторов'!AU25="No Data",1,IF('Условный расчет данных'!AT26&lt;&gt;"",1,0))</f>
        <v>0</v>
      </c>
      <c r="AT22" s="55">
        <f>IF('Данные индикаторов'!AV25="No Data",1,IF('Условный расчет данных'!AU26&lt;&gt;"",1,0))</f>
        <v>0</v>
      </c>
      <c r="AU22" s="55">
        <f>IF('Данные индикаторов'!AW25="No Data",1,IF('Условный расчет данных'!AV26&lt;&gt;"",1,0))</f>
        <v>0</v>
      </c>
      <c r="AV22" s="55">
        <f>IF('Данные индикаторов'!AX25="No Data",1,IF('Условный расчет данных'!AW26&lt;&gt;"",1,0))</f>
        <v>0</v>
      </c>
      <c r="AW22" s="55">
        <f>IF('Данные индикаторов'!AY25="No Data",1,IF('Условный расчет данных'!AX26&lt;&gt;"",1,0))</f>
        <v>0</v>
      </c>
      <c r="AX22" s="55">
        <f>IF('Данные индикаторов'!AZ25="No Data",1,IF('Условный расчет данных'!AY26&lt;&gt;"",1,0))</f>
        <v>0</v>
      </c>
      <c r="AY22" s="55">
        <f>IF('Данные индикаторов'!BA25="No Data",1,IF('Условный расчет данных'!AZ26&lt;&gt;"",1,0))</f>
        <v>0</v>
      </c>
      <c r="AZ22" s="55">
        <f>IF('Данные индикаторов'!BB25="No Data",1,IF('Условный расчет данных'!BA26&lt;&gt;"",1,0))</f>
        <v>0</v>
      </c>
      <c r="BA22" s="55">
        <f>IF('Данные индикаторов'!BC25="No Data",1,IF('Условный расчет данных'!BB26&lt;&gt;"",1,0))</f>
        <v>0</v>
      </c>
      <c r="BB22" s="55">
        <f>IF('Данные индикаторов'!BD25="No Data",1,IF('Условный расчет данных'!BC26&lt;&gt;"",1,0))</f>
        <v>0</v>
      </c>
      <c r="BC22" s="55">
        <f>IF('Данные индикаторов'!BE25="No Data",1,IF('Условный расчет данных'!BD26&lt;&gt;"",1,0))</f>
        <v>0</v>
      </c>
      <c r="BD22" s="55">
        <f>IF('Данные индикаторов'!BF25="No Data",1,IF('Условный расчет данных'!BE26&lt;&gt;"",1,0))</f>
        <v>0</v>
      </c>
      <c r="BE22" s="55">
        <f>IF('Данные индикаторов'!BG25="No Data",1,IF('Условный расчет данных'!BF26&lt;&gt;"",1,0))</f>
        <v>0</v>
      </c>
      <c r="BF22" s="55">
        <f>IF('Данные индикаторов'!BH25="No Data",1,IF('Условный расчет данных'!BG26&lt;&gt;"",1,0))</f>
        <v>0</v>
      </c>
      <c r="BG22" s="55">
        <f>IF('Данные индикаторов'!BI25="No Data",1,IF('Условный расчет данных'!BH26&lt;&gt;"",1,0))</f>
        <v>0</v>
      </c>
      <c r="BH22" s="55">
        <f>IF('Данные индикаторов'!BJ25="No Data",1,IF('Условный расчет данных'!BI26&lt;&gt;"",1,0))</f>
        <v>0</v>
      </c>
      <c r="BI22" s="55">
        <f>IF('Данные индикаторов'!BK25="No Data",1,IF('Условный расчет данных'!BJ26&lt;&gt;"",1,0))</f>
        <v>0</v>
      </c>
      <c r="BJ22" s="55">
        <f>IF('Данные индикаторов'!BL25="No Data",1,IF('Условный расчет данных'!BK26&lt;&gt;"",1,0))</f>
        <v>0</v>
      </c>
      <c r="BK22">
        <f t="shared" si="4"/>
        <v>2</v>
      </c>
      <c r="BL22" s="57">
        <f t="shared" si="5"/>
        <v>3.7037037037037035E-2</v>
      </c>
    </row>
    <row r="23" spans="1:64" ht="15.75">
      <c r="A23" s="332" t="s">
        <v>68</v>
      </c>
      <c r="B23" s="55">
        <f>IF('Данные индикаторов'!D26="No Data",1,IF('Условный расчет данных'!C27&lt;&gt;"",1,0))</f>
        <v>0</v>
      </c>
      <c r="C23" s="55">
        <f>IF('Данные индикаторов'!E26="No Data",1,IF('Условный расчет данных'!D27&lt;&gt;"",1,0))</f>
        <v>0</v>
      </c>
      <c r="D23" s="55">
        <f>IF('Данные индикаторов'!F26="No Data",1,IF('Условный расчет данных'!E27&lt;&gt;"",1,0))</f>
        <v>0</v>
      </c>
      <c r="E23" s="55">
        <f>IF('Данные индикаторов'!G26="No Data",1,IF('Условный расчет данных'!F27&lt;&gt;"",1,0))</f>
        <v>0</v>
      </c>
      <c r="F23" s="55">
        <f>IF('Данные индикаторов'!H26="No Data",1,IF('Условный расчет данных'!G27&lt;&gt;"",1,0))</f>
        <v>0</v>
      </c>
      <c r="G23" s="55">
        <f>IF('Данные индикаторов'!I26="No Data",1,IF('Условный расчет данных'!H27&lt;&gt;"",1,0))</f>
        <v>0</v>
      </c>
      <c r="H23" s="55">
        <f>IF('Данные индикаторов'!J26="No Data",1,IF('Условный расчет данных'!I27&lt;&gt;"",1,0))</f>
        <v>0</v>
      </c>
      <c r="I23" s="55">
        <f>IF('Данные индикаторов'!K26="No Data",1,IF('Условный расчет данных'!J27&lt;&gt;"",1,0))</f>
        <v>0</v>
      </c>
      <c r="J23" s="55">
        <f>IF('Данные индикаторов'!L26="No Data",1,IF('Условный расчет данных'!K27&lt;&gt;"",1,0))</f>
        <v>0</v>
      </c>
      <c r="K23" s="55">
        <f>IF('Данные индикаторов'!AH26="No Data",1,IF('Условный расчет данных'!L27&lt;&gt;"",1,0))</f>
        <v>0</v>
      </c>
      <c r="L23" s="55">
        <f>IF('Данные индикаторов'!M26="No Data",1,IF('Условный расчет данных'!M27&lt;&gt;"",1,0))</f>
        <v>0</v>
      </c>
      <c r="M23" s="55">
        <f>IF('Данные индикаторов'!N26="No Data",1,IF('Условный расчет данных'!N27&lt;&gt;"",1,0))</f>
        <v>0</v>
      </c>
      <c r="N23" s="55">
        <f>IF('Данные индикаторов'!O26="No Data",1,IF('Условный расчет данных'!O27&lt;&gt;"",1,0))</f>
        <v>0</v>
      </c>
      <c r="O23" s="55">
        <f>IF('Данные индикаторов'!P26="No Data",1,IF('Условный расчет данных'!P27&lt;&gt;"",1,0))</f>
        <v>0</v>
      </c>
      <c r="P23" s="55">
        <f>IF('Данные индикаторов'!Q26="No Data",1,IF('Условный расчет данных'!Q27&lt;&gt;"",1,0))</f>
        <v>0</v>
      </c>
      <c r="Q23" s="55">
        <f>IF('Данные индикаторов'!R26="No Data",1,IF('Условный расчет данных'!R27&lt;&gt;"",1,0))</f>
        <v>0</v>
      </c>
      <c r="R23" s="55">
        <f>IF('Данные индикаторов'!S26="No Data",1,IF('Условный расчет данных'!S27&lt;&gt;"",1,0))</f>
        <v>0</v>
      </c>
      <c r="S23" s="55">
        <f>IF('Данные индикаторов'!T26="No Data",1,IF('Условный расчет данных'!T27&lt;&gt;"",1,0))</f>
        <v>0</v>
      </c>
      <c r="T23" s="55">
        <f>IF('Данные индикаторов'!U26="No Data",1,IF('Условный расчет данных'!U27&lt;&gt;"",1,0))</f>
        <v>0</v>
      </c>
      <c r="U23" s="55">
        <f>IF('Данные индикаторов'!V26="No Data",1,IF('Условный расчет данных'!V27&lt;&gt;"",1,0))</f>
        <v>0</v>
      </c>
      <c r="V23" s="55">
        <f>IF('Данные индикаторов'!W26="No Data",1,IF('Условный расчет данных'!W27&lt;&gt;"",1,0))</f>
        <v>0</v>
      </c>
      <c r="W23" s="55">
        <f>IF('Данные индикаторов'!X26="No Data",1,IF('Условный расчет данных'!X27&lt;&gt;"",1,0))</f>
        <v>0</v>
      </c>
      <c r="X23" s="55">
        <f>IF('Данные индикаторов'!Y26="No Data",1,IF('Условный расчет данных'!Y27&lt;&gt;"",1,0))</f>
        <v>0</v>
      </c>
      <c r="Y23" s="55">
        <f>IF('Данные индикаторов'!Z26="No Data",1,IF('Условный расчет данных'!Z27&lt;&gt;"",1,0))</f>
        <v>0</v>
      </c>
      <c r="Z23" s="55">
        <f>IF('Данные индикаторов'!AA26="No Data",1,IF('Условный расчет данных'!AA27&lt;&gt;"",1,0))</f>
        <v>0</v>
      </c>
      <c r="AA23" s="55">
        <f>IF('Данные индикаторов'!AB26="No Data",1,IF('Условный расчет данных'!AB27&lt;&gt;"",1,0))</f>
        <v>0</v>
      </c>
      <c r="AB23" s="55">
        <f>IF('Данные индикаторов'!AC26="No Data",1,IF('Условный расчет данных'!AC27&lt;&gt;"",1,0))</f>
        <v>0</v>
      </c>
      <c r="AC23" s="55">
        <f>IF('Данные индикаторов'!AD26="No Data",1,IF('Условный расчет данных'!AD27&lt;&gt;"",1,0))</f>
        <v>0</v>
      </c>
      <c r="AD23" s="55">
        <f>IF('Данные индикаторов'!AE26="No Data",1,IF('Условный расчет данных'!AE27&lt;&gt;"",1,0))</f>
        <v>0</v>
      </c>
      <c r="AE23" s="55">
        <f>IF('Данные индикаторов'!AF26="No Data",1,IF('Условный расчет данных'!AF27&lt;&gt;"",1,0))</f>
        <v>1</v>
      </c>
      <c r="AF23" s="55">
        <f>IF('Данные индикаторов'!AG26="No Data",1,IF('Условный расчет данных'!AG27&lt;&gt;"",1,0))</f>
        <v>0</v>
      </c>
      <c r="AG23" s="55">
        <f>IF('Данные индикаторов'!AI26="No Data",1,IF('Условный расчет данных'!AH27&lt;&gt;"",1,0))</f>
        <v>0</v>
      </c>
      <c r="AH23" s="55">
        <f>IF('Данные индикаторов'!AJ26="No Data",1,IF('Условный расчет данных'!AI27&lt;&gt;"",1,0))</f>
        <v>0</v>
      </c>
      <c r="AI23" s="55">
        <f>IF('Данные индикаторов'!AK26="No Data",1,IF('Условный расчет данных'!AJ27&lt;&gt;"",1,0))</f>
        <v>0</v>
      </c>
      <c r="AJ23" s="55">
        <f>IF('Данные индикаторов'!AL26="No Data",1,IF('Условный расчет данных'!AK27&lt;&gt;"",1,0))</f>
        <v>0</v>
      </c>
      <c r="AK23" s="55">
        <f>IF('Данные индикаторов'!AM26="No Data",1,IF('Условный расчет данных'!AL27&lt;&gt;"",1,0))</f>
        <v>1</v>
      </c>
      <c r="AL23" s="55">
        <f>IF('Данные индикаторов'!AN26="No Data",1,IF('Условный расчет данных'!AM27&lt;&gt;"",1,0))</f>
        <v>0</v>
      </c>
      <c r="AM23" s="55">
        <f>IF('Данные индикаторов'!AO26="No Data",1,IF('Условный расчет данных'!AN27&lt;&gt;"",1,0))</f>
        <v>0</v>
      </c>
      <c r="AN23" s="55">
        <f>IF('Данные индикаторов'!AP26="No Data",1,IF('Условный расчет данных'!AO27&lt;&gt;"",1,0))</f>
        <v>0</v>
      </c>
      <c r="AO23" s="55">
        <f>IF('Данные индикаторов'!AQ26="No Data",1,IF('Условный расчет данных'!AS27&lt;&gt;"",1,0))</f>
        <v>0</v>
      </c>
      <c r="AP23" s="55">
        <f>IF('Данные индикаторов'!AR26="No Data",1,IF('Условный расчет данных'!AT27&lt;&gt;"",1,0))</f>
        <v>0</v>
      </c>
      <c r="AQ23" s="55">
        <f>IF('Данные индикаторов'!AS26="No Data",1,IF('Условный расчет данных'!AU27&lt;&gt;"",1,0))</f>
        <v>0</v>
      </c>
      <c r="AR23" s="55">
        <f>IF('Данные индикаторов'!AT26="No Data",1,IF('Условный расчет данных'!AS27&lt;&gt;"",1,0))</f>
        <v>0</v>
      </c>
      <c r="AS23" s="55">
        <f>IF('Данные индикаторов'!AU26="No Data",1,IF('Условный расчет данных'!AT27&lt;&gt;"",1,0))</f>
        <v>0</v>
      </c>
      <c r="AT23" s="55">
        <f>IF('Данные индикаторов'!AV26="No Data",1,IF('Условный расчет данных'!AU27&lt;&gt;"",1,0))</f>
        <v>0</v>
      </c>
      <c r="AU23" s="55">
        <f>IF('Данные индикаторов'!AW26="No Data",1,IF('Условный расчет данных'!AV27&lt;&gt;"",1,0))</f>
        <v>0</v>
      </c>
      <c r="AV23" s="55">
        <f>IF('Данные индикаторов'!AX26="No Data",1,IF('Условный расчет данных'!AW27&lt;&gt;"",1,0))</f>
        <v>0</v>
      </c>
      <c r="AW23" s="55">
        <f>IF('Данные индикаторов'!AY26="No Data",1,IF('Условный расчет данных'!AX27&lt;&gt;"",1,0))</f>
        <v>0</v>
      </c>
      <c r="AX23" s="55">
        <f>IF('Данные индикаторов'!AZ26="No Data",1,IF('Условный расчет данных'!AY27&lt;&gt;"",1,0))</f>
        <v>0</v>
      </c>
      <c r="AY23" s="55">
        <f>IF('Данные индикаторов'!BA26="No Data",1,IF('Условный расчет данных'!AZ27&lt;&gt;"",1,0))</f>
        <v>0</v>
      </c>
      <c r="AZ23" s="55">
        <f>IF('Данные индикаторов'!BB26="No Data",1,IF('Условный расчет данных'!BA27&lt;&gt;"",1,0))</f>
        <v>0</v>
      </c>
      <c r="BA23" s="55">
        <f>IF('Данные индикаторов'!BC26="No Data",1,IF('Условный расчет данных'!BB27&lt;&gt;"",1,0))</f>
        <v>0</v>
      </c>
      <c r="BB23" s="55">
        <f>IF('Данные индикаторов'!BD26="No Data",1,IF('Условный расчет данных'!BC27&lt;&gt;"",1,0))</f>
        <v>0</v>
      </c>
      <c r="BC23" s="55">
        <f>IF('Данные индикаторов'!BE26="No Data",1,IF('Условный расчет данных'!BD27&lt;&gt;"",1,0))</f>
        <v>0</v>
      </c>
      <c r="BD23" s="55">
        <f>IF('Данные индикаторов'!BF26="No Data",1,IF('Условный расчет данных'!BE27&lt;&gt;"",1,0))</f>
        <v>0</v>
      </c>
      <c r="BE23" s="55">
        <f>IF('Данные индикаторов'!BG26="No Data",1,IF('Условный расчет данных'!BF27&lt;&gt;"",1,0))</f>
        <v>0</v>
      </c>
      <c r="BF23" s="55">
        <f>IF('Данные индикаторов'!BH26="No Data",1,IF('Условный расчет данных'!BG27&lt;&gt;"",1,0))</f>
        <v>0</v>
      </c>
      <c r="BG23" s="55">
        <f>IF('Данные индикаторов'!BI26="No Data",1,IF('Условный расчет данных'!BH27&lt;&gt;"",1,0))</f>
        <v>0</v>
      </c>
      <c r="BH23" s="55">
        <f>IF('Данные индикаторов'!BJ26="No Data",1,IF('Условный расчет данных'!BI27&lt;&gt;"",1,0))</f>
        <v>0</v>
      </c>
      <c r="BI23" s="55">
        <f>IF('Данные индикаторов'!BK26="No Data",1,IF('Условный расчет данных'!BJ27&lt;&gt;"",1,0))</f>
        <v>0</v>
      </c>
      <c r="BJ23" s="55">
        <f>IF('Данные индикаторов'!BL26="No Data",1,IF('Условный расчет данных'!BK27&lt;&gt;"",1,0))</f>
        <v>0</v>
      </c>
      <c r="BK23">
        <f t="shared" si="4"/>
        <v>2</v>
      </c>
      <c r="BL23" s="57">
        <f t="shared" si="5"/>
        <v>3.7037037037037035E-2</v>
      </c>
    </row>
    <row r="24" spans="1:64" ht="15.75">
      <c r="A24" s="332" t="s">
        <v>69</v>
      </c>
      <c r="B24" s="55">
        <f>IF('Данные индикаторов'!D27="No Data",1,IF('Условный расчет данных'!C28&lt;&gt;"",1,0))</f>
        <v>0</v>
      </c>
      <c r="C24" s="55">
        <f>IF('Данные индикаторов'!E27="No Data",1,IF('Условный расчет данных'!D28&lt;&gt;"",1,0))</f>
        <v>0</v>
      </c>
      <c r="D24" s="55">
        <f>IF('Данные индикаторов'!F27="No Data",1,IF('Условный расчет данных'!E28&lt;&gt;"",1,0))</f>
        <v>0</v>
      </c>
      <c r="E24" s="55">
        <f>IF('Данные индикаторов'!G27="No Data",1,IF('Условный расчет данных'!F28&lt;&gt;"",1,0))</f>
        <v>0</v>
      </c>
      <c r="F24" s="55">
        <f>IF('Данные индикаторов'!H27="No Data",1,IF('Условный расчет данных'!G28&lt;&gt;"",1,0))</f>
        <v>0</v>
      </c>
      <c r="G24" s="55">
        <f>IF('Данные индикаторов'!I27="No Data",1,IF('Условный расчет данных'!H28&lt;&gt;"",1,0))</f>
        <v>0</v>
      </c>
      <c r="H24" s="55">
        <f>IF('Данные индикаторов'!J27="No Data",1,IF('Условный расчет данных'!I28&lt;&gt;"",1,0))</f>
        <v>0</v>
      </c>
      <c r="I24" s="55">
        <f>IF('Данные индикаторов'!K27="No Data",1,IF('Условный расчет данных'!J28&lt;&gt;"",1,0))</f>
        <v>0</v>
      </c>
      <c r="J24" s="55">
        <f>IF('Данные индикаторов'!L27="No Data",1,IF('Условный расчет данных'!K28&lt;&gt;"",1,0))</f>
        <v>0</v>
      </c>
      <c r="K24" s="55">
        <f>IF('Данные индикаторов'!AH27="No Data",1,IF('Условный расчет данных'!L28&lt;&gt;"",1,0))</f>
        <v>0</v>
      </c>
      <c r="L24" s="55">
        <f>IF('Данные индикаторов'!M27="No Data",1,IF('Условный расчет данных'!M28&lt;&gt;"",1,0))</f>
        <v>0</v>
      </c>
      <c r="M24" s="55">
        <f>IF('Данные индикаторов'!N27="No Data",1,IF('Условный расчет данных'!N28&lt;&gt;"",1,0))</f>
        <v>0</v>
      </c>
      <c r="N24" s="55">
        <f>IF('Данные индикаторов'!O27="No Data",1,IF('Условный расчет данных'!O28&lt;&gt;"",1,0))</f>
        <v>0</v>
      </c>
      <c r="O24" s="55">
        <f>IF('Данные индикаторов'!P27="No Data",1,IF('Условный расчет данных'!P28&lt;&gt;"",1,0))</f>
        <v>0</v>
      </c>
      <c r="P24" s="55">
        <f>IF('Данные индикаторов'!Q27="No Data",1,IF('Условный расчет данных'!Q28&lt;&gt;"",1,0))</f>
        <v>0</v>
      </c>
      <c r="Q24" s="55">
        <f>IF('Данные индикаторов'!R27="No Data",1,IF('Условный расчет данных'!R28&lt;&gt;"",1,0))</f>
        <v>0</v>
      </c>
      <c r="R24" s="55">
        <f>IF('Данные индикаторов'!S27="No Data",1,IF('Условный расчет данных'!S28&lt;&gt;"",1,0))</f>
        <v>0</v>
      </c>
      <c r="S24" s="55">
        <f>IF('Данные индикаторов'!T27="No Data",1,IF('Условный расчет данных'!T28&lt;&gt;"",1,0))</f>
        <v>0</v>
      </c>
      <c r="T24" s="55">
        <f>IF('Данные индикаторов'!U27="No Data",1,IF('Условный расчет данных'!U28&lt;&gt;"",1,0))</f>
        <v>0</v>
      </c>
      <c r="U24" s="55">
        <f>IF('Данные индикаторов'!V27="No Data",1,IF('Условный расчет данных'!V28&lt;&gt;"",1,0))</f>
        <v>0</v>
      </c>
      <c r="V24" s="55">
        <f>IF('Данные индикаторов'!W27="No Data",1,IF('Условный расчет данных'!W28&lt;&gt;"",1,0))</f>
        <v>0</v>
      </c>
      <c r="W24" s="55">
        <f>IF('Данные индикаторов'!X27="No Data",1,IF('Условный расчет данных'!X28&lt;&gt;"",1,0))</f>
        <v>0</v>
      </c>
      <c r="X24" s="55">
        <f>IF('Данные индикаторов'!Y27="No Data",1,IF('Условный расчет данных'!Y28&lt;&gt;"",1,0))</f>
        <v>0</v>
      </c>
      <c r="Y24" s="55">
        <f>IF('Данные индикаторов'!Z27="No Data",1,IF('Условный расчет данных'!Z28&lt;&gt;"",1,0))</f>
        <v>0</v>
      </c>
      <c r="Z24" s="55">
        <f>IF('Данные индикаторов'!AA27="No Data",1,IF('Условный расчет данных'!AA28&lt;&gt;"",1,0))</f>
        <v>0</v>
      </c>
      <c r="AA24" s="55">
        <f>IF('Данные индикаторов'!AB27="No Data",1,IF('Условный расчет данных'!AB28&lt;&gt;"",1,0))</f>
        <v>0</v>
      </c>
      <c r="AB24" s="55">
        <f>IF('Данные индикаторов'!AC27="No Data",1,IF('Условный расчет данных'!AC28&lt;&gt;"",1,0))</f>
        <v>0</v>
      </c>
      <c r="AC24" s="55">
        <f>IF('Данные индикаторов'!AD27="No Data",1,IF('Условный расчет данных'!AD28&lt;&gt;"",1,0))</f>
        <v>0</v>
      </c>
      <c r="AD24" s="55">
        <f>IF('Данные индикаторов'!AE27="No Data",1,IF('Условный расчет данных'!AE28&lt;&gt;"",1,0))</f>
        <v>0</v>
      </c>
      <c r="AE24" s="55">
        <f>IF('Данные индикаторов'!AF27="No Data",1,IF('Условный расчет данных'!AF28&lt;&gt;"",1,0))</f>
        <v>1</v>
      </c>
      <c r="AF24" s="55">
        <f>IF('Данные индикаторов'!AG27="No Data",1,IF('Условный расчет данных'!AG28&lt;&gt;"",1,0))</f>
        <v>0</v>
      </c>
      <c r="AG24" s="55">
        <f>IF('Данные индикаторов'!AI27="No Data",1,IF('Условный расчет данных'!AH28&lt;&gt;"",1,0))</f>
        <v>0</v>
      </c>
      <c r="AH24" s="55">
        <f>IF('Данные индикаторов'!AJ27="No Data",1,IF('Условный расчет данных'!AI28&lt;&gt;"",1,0))</f>
        <v>0</v>
      </c>
      <c r="AI24" s="55">
        <f>IF('Данные индикаторов'!AK27="No Data",1,IF('Условный расчет данных'!AJ28&lt;&gt;"",1,0))</f>
        <v>0</v>
      </c>
      <c r="AJ24" s="55">
        <f>IF('Данные индикаторов'!AL27="No Data",1,IF('Условный расчет данных'!AK28&lt;&gt;"",1,0))</f>
        <v>0</v>
      </c>
      <c r="AK24" s="55">
        <f>IF('Данные индикаторов'!AM27="No Data",1,IF('Условный расчет данных'!AL28&lt;&gt;"",1,0))</f>
        <v>1</v>
      </c>
      <c r="AL24" s="55">
        <f>IF('Данные индикаторов'!AN27="No Data",1,IF('Условный расчет данных'!AM28&lt;&gt;"",1,0))</f>
        <v>0</v>
      </c>
      <c r="AM24" s="55">
        <f>IF('Данные индикаторов'!AO27="No Data",1,IF('Условный расчет данных'!AN28&lt;&gt;"",1,0))</f>
        <v>0</v>
      </c>
      <c r="AN24" s="55">
        <f>IF('Данные индикаторов'!AP27="No Data",1,IF('Условный расчет данных'!AO28&lt;&gt;"",1,0))</f>
        <v>0</v>
      </c>
      <c r="AO24" s="55">
        <f>IF('Данные индикаторов'!AQ27="No Data",1,IF('Условный расчет данных'!AS28&lt;&gt;"",1,0))</f>
        <v>0</v>
      </c>
      <c r="AP24" s="55">
        <f>IF('Данные индикаторов'!AR27="No Data",1,IF('Условный расчет данных'!AT28&lt;&gt;"",1,0))</f>
        <v>0</v>
      </c>
      <c r="AQ24" s="55">
        <f>IF('Данные индикаторов'!AS27="No Data",1,IF('Условный расчет данных'!AU28&lt;&gt;"",1,0))</f>
        <v>0</v>
      </c>
      <c r="AR24" s="55">
        <f>IF('Данные индикаторов'!AT27="No Data",1,IF('Условный расчет данных'!AS28&lt;&gt;"",1,0))</f>
        <v>0</v>
      </c>
      <c r="AS24" s="55">
        <f>IF('Данные индикаторов'!AU27="No Data",1,IF('Условный расчет данных'!AT28&lt;&gt;"",1,0))</f>
        <v>0</v>
      </c>
      <c r="AT24" s="55">
        <f>IF('Данные индикаторов'!AV27="No Data",1,IF('Условный расчет данных'!AU28&lt;&gt;"",1,0))</f>
        <v>0</v>
      </c>
      <c r="AU24" s="55">
        <f>IF('Данные индикаторов'!AW27="No Data",1,IF('Условный расчет данных'!AV28&lt;&gt;"",1,0))</f>
        <v>0</v>
      </c>
      <c r="AV24" s="55">
        <f>IF('Данные индикаторов'!AX27="No Data",1,IF('Условный расчет данных'!AW28&lt;&gt;"",1,0))</f>
        <v>0</v>
      </c>
      <c r="AW24" s="55">
        <f>IF('Данные индикаторов'!AY27="No Data",1,IF('Условный расчет данных'!AX28&lt;&gt;"",1,0))</f>
        <v>0</v>
      </c>
      <c r="AX24" s="55">
        <f>IF('Данные индикаторов'!AZ27="No Data",1,IF('Условный расчет данных'!AY28&lt;&gt;"",1,0))</f>
        <v>0</v>
      </c>
      <c r="AY24" s="55">
        <f>IF('Данные индикаторов'!BA27="No Data",1,IF('Условный расчет данных'!AZ28&lt;&gt;"",1,0))</f>
        <v>0</v>
      </c>
      <c r="AZ24" s="55">
        <f>IF('Данные индикаторов'!BB27="No Data",1,IF('Условный расчет данных'!BA28&lt;&gt;"",1,0))</f>
        <v>0</v>
      </c>
      <c r="BA24" s="55">
        <f>IF('Данные индикаторов'!BC27="No Data",1,IF('Условный расчет данных'!BB28&lt;&gt;"",1,0))</f>
        <v>0</v>
      </c>
      <c r="BB24" s="55">
        <f>IF('Данные индикаторов'!BD27="No Data",1,IF('Условный расчет данных'!BC28&lt;&gt;"",1,0))</f>
        <v>0</v>
      </c>
      <c r="BC24" s="55">
        <f>IF('Данные индикаторов'!BE27="No Data",1,IF('Условный расчет данных'!BD28&lt;&gt;"",1,0))</f>
        <v>0</v>
      </c>
      <c r="BD24" s="55">
        <f>IF('Данные индикаторов'!BF27="No Data",1,IF('Условный расчет данных'!BE28&lt;&gt;"",1,0))</f>
        <v>0</v>
      </c>
      <c r="BE24" s="55">
        <f>IF('Данные индикаторов'!BG27="No Data",1,IF('Условный расчет данных'!BF28&lt;&gt;"",1,0))</f>
        <v>0</v>
      </c>
      <c r="BF24" s="55">
        <f>IF('Данные индикаторов'!BH27="No Data",1,IF('Условный расчет данных'!BG28&lt;&gt;"",1,0))</f>
        <v>0</v>
      </c>
      <c r="BG24" s="55">
        <f>IF('Данные индикаторов'!BI27="No Data",1,IF('Условный расчет данных'!BH28&lt;&gt;"",1,0))</f>
        <v>0</v>
      </c>
      <c r="BH24" s="55">
        <f>IF('Данные индикаторов'!BJ27="No Data",1,IF('Условный расчет данных'!BI28&lt;&gt;"",1,0))</f>
        <v>0</v>
      </c>
      <c r="BI24" s="55">
        <f>IF('Данные индикаторов'!BK27="No Data",1,IF('Условный расчет данных'!BJ28&lt;&gt;"",1,0))</f>
        <v>0</v>
      </c>
      <c r="BJ24" s="55">
        <f>IF('Данные индикаторов'!BL27="No Data",1,IF('Условный расчет данных'!BK28&lt;&gt;"",1,0))</f>
        <v>0</v>
      </c>
      <c r="BK24">
        <f t="shared" si="4"/>
        <v>2</v>
      </c>
      <c r="BL24" s="57">
        <f t="shared" si="5"/>
        <v>3.7037037037037035E-2</v>
      </c>
    </row>
    <row r="25" spans="1:64" ht="15.75">
      <c r="A25" s="332" t="s">
        <v>70</v>
      </c>
      <c r="B25" s="55">
        <f>IF('Данные индикаторов'!D28="No Data",1,IF('Условный расчет данных'!C29&lt;&gt;"",1,0))</f>
        <v>0</v>
      </c>
      <c r="C25" s="55">
        <f>IF('Данные индикаторов'!E28="No Data",1,IF('Условный расчет данных'!D29&lt;&gt;"",1,0))</f>
        <v>0</v>
      </c>
      <c r="D25" s="55">
        <f>IF('Данные индикаторов'!F28="No Data",1,IF('Условный расчет данных'!E29&lt;&gt;"",1,0))</f>
        <v>0</v>
      </c>
      <c r="E25" s="55">
        <f>IF('Данные индикаторов'!G28="No Data",1,IF('Условный расчет данных'!F29&lt;&gt;"",1,0))</f>
        <v>0</v>
      </c>
      <c r="F25" s="55">
        <f>IF('Данные индикаторов'!H28="No Data",1,IF('Условный расчет данных'!G29&lt;&gt;"",1,0))</f>
        <v>0</v>
      </c>
      <c r="G25" s="55">
        <f>IF('Данные индикаторов'!I28="No Data",1,IF('Условный расчет данных'!H29&lt;&gt;"",1,0))</f>
        <v>1</v>
      </c>
      <c r="H25" s="55">
        <f>IF('Данные индикаторов'!J28="No Data",1,IF('Условный расчет данных'!I29&lt;&gt;"",1,0))</f>
        <v>0</v>
      </c>
      <c r="I25" s="55">
        <f>IF('Данные индикаторов'!K28="No Data",1,IF('Условный расчет данных'!J29&lt;&gt;"",1,0))</f>
        <v>0</v>
      </c>
      <c r="J25" s="55">
        <f>IF('Данные индикаторов'!L28="No Data",1,IF('Условный расчет данных'!K29&lt;&gt;"",1,0))</f>
        <v>0</v>
      </c>
      <c r="K25" s="55">
        <f>IF('Данные индикаторов'!AH28="No Data",1,IF('Условный расчет данных'!L29&lt;&gt;"",1,0))</f>
        <v>0</v>
      </c>
      <c r="L25" s="55">
        <f>IF('Данные индикаторов'!M28="No Data",1,IF('Условный расчет данных'!M29&lt;&gt;"",1,0))</f>
        <v>0</v>
      </c>
      <c r="M25" s="55">
        <f>IF('Данные индикаторов'!N28="No Data",1,IF('Условный расчет данных'!N29&lt;&gt;"",1,0))</f>
        <v>0</v>
      </c>
      <c r="N25" s="55">
        <f>IF('Данные индикаторов'!O28="No Data",1,IF('Условный расчет данных'!O29&lt;&gt;"",1,0))</f>
        <v>0</v>
      </c>
      <c r="O25" s="55">
        <f>IF('Данные индикаторов'!P28="No Data",1,IF('Условный расчет данных'!P29&lt;&gt;"",1,0))</f>
        <v>0</v>
      </c>
      <c r="P25" s="55">
        <f>IF('Данные индикаторов'!Q28="No Data",1,IF('Условный расчет данных'!Q29&lt;&gt;"",1,0))</f>
        <v>0</v>
      </c>
      <c r="Q25" s="55">
        <f>IF('Данные индикаторов'!R28="No Data",1,IF('Условный расчет данных'!R29&lt;&gt;"",1,0))</f>
        <v>0</v>
      </c>
      <c r="R25" s="55">
        <f>IF('Данные индикаторов'!S28="No Data",1,IF('Условный расчет данных'!S29&lt;&gt;"",1,0))</f>
        <v>0</v>
      </c>
      <c r="S25" s="55">
        <f>IF('Данные индикаторов'!T28="No Data",1,IF('Условный расчет данных'!T29&lt;&gt;"",1,0))</f>
        <v>0</v>
      </c>
      <c r="T25" s="55">
        <f>IF('Данные индикаторов'!U28="No Data",1,IF('Условный расчет данных'!U29&lt;&gt;"",1,0))</f>
        <v>0</v>
      </c>
      <c r="U25" s="55">
        <f>IF('Данные индикаторов'!V28="No Data",1,IF('Условный расчет данных'!V29&lt;&gt;"",1,0))</f>
        <v>0</v>
      </c>
      <c r="V25" s="55">
        <f>IF('Данные индикаторов'!W28="No Data",1,IF('Условный расчет данных'!W29&lt;&gt;"",1,0))</f>
        <v>0</v>
      </c>
      <c r="W25" s="55">
        <f>IF('Данные индикаторов'!X28="No Data",1,IF('Условный расчет данных'!X29&lt;&gt;"",1,0))</f>
        <v>0</v>
      </c>
      <c r="X25" s="55">
        <f>IF('Данные индикаторов'!Y28="No Data",1,IF('Условный расчет данных'!Y29&lt;&gt;"",1,0))</f>
        <v>0</v>
      </c>
      <c r="Y25" s="55">
        <f>IF('Данные индикаторов'!Z28="No Data",1,IF('Условный расчет данных'!Z29&lt;&gt;"",1,0))</f>
        <v>0</v>
      </c>
      <c r="Z25" s="55">
        <f>IF('Данные индикаторов'!AA28="No Data",1,IF('Условный расчет данных'!AA29&lt;&gt;"",1,0))</f>
        <v>0</v>
      </c>
      <c r="AA25" s="55">
        <f>IF('Данные индикаторов'!AB28="No Data",1,IF('Условный расчет данных'!AB29&lt;&gt;"",1,0))</f>
        <v>0</v>
      </c>
      <c r="AB25" s="55">
        <f>IF('Данные индикаторов'!AC28="No Data",1,IF('Условный расчет данных'!AC29&lt;&gt;"",1,0))</f>
        <v>0</v>
      </c>
      <c r="AC25" s="55">
        <f>IF('Данные индикаторов'!AD28="No Data",1,IF('Условный расчет данных'!AD29&lt;&gt;"",1,0))</f>
        <v>0</v>
      </c>
      <c r="AD25" s="55">
        <f>IF('Данные индикаторов'!AE28="No Data",1,IF('Условный расчет данных'!AE29&lt;&gt;"",1,0))</f>
        <v>0</v>
      </c>
      <c r="AE25" s="55">
        <f>IF('Данные индикаторов'!AF28="No Data",1,IF('Условный расчет данных'!AF29&lt;&gt;"",1,0))</f>
        <v>1</v>
      </c>
      <c r="AF25" s="55">
        <f>IF('Данные индикаторов'!AG28="No Data",1,IF('Условный расчет данных'!AG29&lt;&gt;"",1,0))</f>
        <v>0</v>
      </c>
      <c r="AG25" s="55">
        <f>IF('Данные индикаторов'!AI28="No Data",1,IF('Условный расчет данных'!AH29&lt;&gt;"",1,0))</f>
        <v>0</v>
      </c>
      <c r="AH25" s="55">
        <f>IF('Данные индикаторов'!AJ28="No Data",1,IF('Условный расчет данных'!AI29&lt;&gt;"",1,0))</f>
        <v>0</v>
      </c>
      <c r="AI25" s="55">
        <f>IF('Данные индикаторов'!AK28="No Data",1,IF('Условный расчет данных'!AJ29&lt;&gt;"",1,0))</f>
        <v>0</v>
      </c>
      <c r="AJ25" s="55">
        <f>IF('Данные индикаторов'!AL28="No Data",1,IF('Условный расчет данных'!AK29&lt;&gt;"",1,0))</f>
        <v>0</v>
      </c>
      <c r="AK25" s="55">
        <f>IF('Данные индикаторов'!AM28="No Data",1,IF('Условный расчет данных'!AL29&lt;&gt;"",1,0))</f>
        <v>1</v>
      </c>
      <c r="AL25" s="55">
        <f>IF('Данные индикаторов'!AN28="No Data",1,IF('Условный расчет данных'!AM29&lt;&gt;"",1,0))</f>
        <v>0</v>
      </c>
      <c r="AM25" s="55">
        <f>IF('Данные индикаторов'!AO28="No Data",1,IF('Условный расчет данных'!AN29&lt;&gt;"",1,0))</f>
        <v>0</v>
      </c>
      <c r="AN25" s="55">
        <f>IF('Данные индикаторов'!AP28="No Data",1,IF('Условный расчет данных'!AO29&lt;&gt;"",1,0))</f>
        <v>0</v>
      </c>
      <c r="AO25" s="55">
        <f>IF('Данные индикаторов'!AQ28="No Data",1,IF('Условный расчет данных'!AS29&lt;&gt;"",1,0))</f>
        <v>0</v>
      </c>
      <c r="AP25" s="55">
        <f>IF('Данные индикаторов'!AR28="No Data",1,IF('Условный расчет данных'!AT29&lt;&gt;"",1,0))</f>
        <v>0</v>
      </c>
      <c r="AQ25" s="55">
        <f>IF('Данные индикаторов'!AS28="No Data",1,IF('Условный расчет данных'!AU29&lt;&gt;"",1,0))</f>
        <v>0</v>
      </c>
      <c r="AR25" s="55">
        <f>IF('Данные индикаторов'!AT28="No Data",1,IF('Условный расчет данных'!AS29&lt;&gt;"",1,0))</f>
        <v>0</v>
      </c>
      <c r="AS25" s="55">
        <f>IF('Данные индикаторов'!AU28="No Data",1,IF('Условный расчет данных'!AT29&lt;&gt;"",1,0))</f>
        <v>0</v>
      </c>
      <c r="AT25" s="55">
        <f>IF('Данные индикаторов'!AV28="No Data",1,IF('Условный расчет данных'!AU29&lt;&gt;"",1,0))</f>
        <v>0</v>
      </c>
      <c r="AU25" s="55">
        <f>IF('Данные индикаторов'!AW28="No Data",1,IF('Условный расчет данных'!AV29&lt;&gt;"",1,0))</f>
        <v>0</v>
      </c>
      <c r="AV25" s="55">
        <f>IF('Данные индикаторов'!AX28="No Data",1,IF('Условный расчет данных'!AW29&lt;&gt;"",1,0))</f>
        <v>0</v>
      </c>
      <c r="AW25" s="55">
        <f>IF('Данные индикаторов'!AY28="No Data",1,IF('Условный расчет данных'!AX29&lt;&gt;"",1,0))</f>
        <v>0</v>
      </c>
      <c r="AX25" s="55">
        <f>IF('Данные индикаторов'!AZ28="No Data",1,IF('Условный расчет данных'!AY29&lt;&gt;"",1,0))</f>
        <v>0</v>
      </c>
      <c r="AY25" s="55">
        <f>IF('Данные индикаторов'!BA28="No Data",1,IF('Условный расчет данных'!AZ29&lt;&gt;"",1,0))</f>
        <v>0</v>
      </c>
      <c r="AZ25" s="55">
        <f>IF('Данные индикаторов'!BB28="No Data",1,IF('Условный расчет данных'!BA29&lt;&gt;"",1,0))</f>
        <v>0</v>
      </c>
      <c r="BA25" s="55">
        <f>IF('Данные индикаторов'!BC28="No Data",1,IF('Условный расчет данных'!BB29&lt;&gt;"",1,0))</f>
        <v>0</v>
      </c>
      <c r="BB25" s="55">
        <f>IF('Данные индикаторов'!BD28="No Data",1,IF('Условный расчет данных'!BC29&lt;&gt;"",1,0))</f>
        <v>0</v>
      </c>
      <c r="BC25" s="55">
        <f>IF('Данные индикаторов'!BE28="No Data",1,IF('Условный расчет данных'!BD29&lt;&gt;"",1,0))</f>
        <v>0</v>
      </c>
      <c r="BD25" s="55">
        <f>IF('Данные индикаторов'!BF28="No Data",1,IF('Условный расчет данных'!BE29&lt;&gt;"",1,0))</f>
        <v>0</v>
      </c>
      <c r="BE25" s="55">
        <f>IF('Данные индикаторов'!BG28="No Data",1,IF('Условный расчет данных'!BF29&lt;&gt;"",1,0))</f>
        <v>0</v>
      </c>
      <c r="BF25" s="55">
        <f>IF('Данные индикаторов'!BH28="No Data",1,IF('Условный расчет данных'!BG29&lt;&gt;"",1,0))</f>
        <v>0</v>
      </c>
      <c r="BG25" s="55">
        <f>IF('Данные индикаторов'!BI28="No Data",1,IF('Условный расчет данных'!BH29&lt;&gt;"",1,0))</f>
        <v>0</v>
      </c>
      <c r="BH25" s="55">
        <f>IF('Данные индикаторов'!BJ28="No Data",1,IF('Условный расчет данных'!BI29&lt;&gt;"",1,0))</f>
        <v>0</v>
      </c>
      <c r="BI25" s="55">
        <f>IF('Данные индикаторов'!BK28="No Data",1,IF('Условный расчет данных'!BJ29&lt;&gt;"",1,0))</f>
        <v>0</v>
      </c>
      <c r="BJ25" s="55">
        <f>IF('Данные индикаторов'!BL28="No Data",1,IF('Условный расчет данных'!BK29&lt;&gt;"",1,0))</f>
        <v>0</v>
      </c>
      <c r="BK25">
        <f t="shared" si="4"/>
        <v>3</v>
      </c>
      <c r="BL25" s="57">
        <f t="shared" si="5"/>
        <v>5.5555555555555552E-2</v>
      </c>
    </row>
    <row r="26" spans="1:64" ht="15.75">
      <c r="A26" s="332" t="s">
        <v>71</v>
      </c>
      <c r="B26" s="55">
        <f>IF('Данные индикаторов'!D29="No Data",1,IF('Условный расчет данных'!C30&lt;&gt;"",1,0))</f>
        <v>0</v>
      </c>
      <c r="C26" s="55">
        <f>IF('Данные индикаторов'!E29="No Data",1,IF('Условный расчет данных'!D30&lt;&gt;"",1,0))</f>
        <v>0</v>
      </c>
      <c r="D26" s="55">
        <f>IF('Данные индикаторов'!F29="No Data",1,IF('Условный расчет данных'!E30&lt;&gt;"",1,0))</f>
        <v>0</v>
      </c>
      <c r="E26" s="55">
        <f>IF('Данные индикаторов'!G29="No Data",1,IF('Условный расчет данных'!F30&lt;&gt;"",1,0))</f>
        <v>0</v>
      </c>
      <c r="F26" s="55">
        <f>IF('Данные индикаторов'!H29="No Data",1,IF('Условный расчет данных'!G30&lt;&gt;"",1,0))</f>
        <v>0</v>
      </c>
      <c r="G26" s="55">
        <f>IF('Данные индикаторов'!I29="No Data",1,IF('Условный расчет данных'!H30&lt;&gt;"",1,0))</f>
        <v>0</v>
      </c>
      <c r="H26" s="55">
        <f>IF('Данные индикаторов'!J29="No Data",1,IF('Условный расчет данных'!I30&lt;&gt;"",1,0))</f>
        <v>0</v>
      </c>
      <c r="I26" s="55">
        <f>IF('Данные индикаторов'!K29="No Data",1,IF('Условный расчет данных'!J30&lt;&gt;"",1,0))</f>
        <v>0</v>
      </c>
      <c r="J26" s="55">
        <f>IF('Данные индикаторов'!L29="No Data",1,IF('Условный расчет данных'!K30&lt;&gt;"",1,0))</f>
        <v>0</v>
      </c>
      <c r="K26" s="55">
        <f>IF('Данные индикаторов'!AH29="No Data",1,IF('Условный расчет данных'!L30&lt;&gt;"",1,0))</f>
        <v>0</v>
      </c>
      <c r="L26" s="55">
        <f>IF('Данные индикаторов'!M29="No Data",1,IF('Условный расчет данных'!M30&lt;&gt;"",1,0))</f>
        <v>0</v>
      </c>
      <c r="M26" s="55">
        <f>IF('Данные индикаторов'!N29="No Data",1,IF('Условный расчет данных'!N30&lt;&gt;"",1,0))</f>
        <v>0</v>
      </c>
      <c r="N26" s="55">
        <f>IF('Данные индикаторов'!O29="No Data",1,IF('Условный расчет данных'!O30&lt;&gt;"",1,0))</f>
        <v>0</v>
      </c>
      <c r="O26" s="55">
        <f>IF('Данные индикаторов'!P29="No Data",1,IF('Условный расчет данных'!P30&lt;&gt;"",1,0))</f>
        <v>0</v>
      </c>
      <c r="P26" s="55">
        <f>IF('Данные индикаторов'!Q29="No Data",1,IF('Условный расчет данных'!Q30&lt;&gt;"",1,0))</f>
        <v>0</v>
      </c>
      <c r="Q26" s="55">
        <f>IF('Данные индикаторов'!R29="No Data",1,IF('Условный расчет данных'!R30&lt;&gt;"",1,0))</f>
        <v>0</v>
      </c>
      <c r="R26" s="55">
        <f>IF('Данные индикаторов'!S29="No Data",1,IF('Условный расчет данных'!S30&lt;&gt;"",1,0))</f>
        <v>0</v>
      </c>
      <c r="S26" s="55">
        <f>IF('Данные индикаторов'!T29="No Data",1,IF('Условный расчет данных'!T30&lt;&gt;"",1,0))</f>
        <v>0</v>
      </c>
      <c r="T26" s="55">
        <f>IF('Данные индикаторов'!U29="No Data",1,IF('Условный расчет данных'!U30&lt;&gt;"",1,0))</f>
        <v>0</v>
      </c>
      <c r="U26" s="55">
        <f>IF('Данные индикаторов'!V29="No Data",1,IF('Условный расчет данных'!V30&lt;&gt;"",1,0))</f>
        <v>0</v>
      </c>
      <c r="V26" s="55">
        <f>IF('Данные индикаторов'!W29="No Data",1,IF('Условный расчет данных'!W30&lt;&gt;"",1,0))</f>
        <v>0</v>
      </c>
      <c r="W26" s="55">
        <f>IF('Данные индикаторов'!X29="No Data",1,IF('Условный расчет данных'!X30&lt;&gt;"",1,0))</f>
        <v>0</v>
      </c>
      <c r="X26" s="55">
        <f>IF('Данные индикаторов'!Y29="No Data",1,IF('Условный расчет данных'!Y30&lt;&gt;"",1,0))</f>
        <v>0</v>
      </c>
      <c r="Y26" s="55">
        <f>IF('Данные индикаторов'!Z29="No Data",1,IF('Условный расчет данных'!Z30&lt;&gt;"",1,0))</f>
        <v>0</v>
      </c>
      <c r="Z26" s="55">
        <f>IF('Данные индикаторов'!AA29="No Data",1,IF('Условный расчет данных'!AA30&lt;&gt;"",1,0))</f>
        <v>0</v>
      </c>
      <c r="AA26" s="55">
        <f>IF('Данные индикаторов'!AB29="No Data",1,IF('Условный расчет данных'!AB30&lt;&gt;"",1,0))</f>
        <v>0</v>
      </c>
      <c r="AB26" s="55">
        <f>IF('Данные индикаторов'!AC29="No Data",1,IF('Условный расчет данных'!AC30&lt;&gt;"",1,0))</f>
        <v>0</v>
      </c>
      <c r="AC26" s="55">
        <f>IF('Данные индикаторов'!AD29="No Data",1,IF('Условный расчет данных'!AD30&lt;&gt;"",1,0))</f>
        <v>0</v>
      </c>
      <c r="AD26" s="55">
        <f>IF('Данные индикаторов'!AE29="No Data",1,IF('Условный расчет данных'!AE30&lt;&gt;"",1,0))</f>
        <v>0</v>
      </c>
      <c r="AE26" s="55">
        <f>IF('Данные индикаторов'!AF29="No Data",1,IF('Условный расчет данных'!AF30&lt;&gt;"",1,0))</f>
        <v>1</v>
      </c>
      <c r="AF26" s="55">
        <f>IF('Данные индикаторов'!AG29="No Data",1,IF('Условный расчет данных'!AG30&lt;&gt;"",1,0))</f>
        <v>0</v>
      </c>
      <c r="AG26" s="55">
        <f>IF('Данные индикаторов'!AI29="No Data",1,IF('Условный расчет данных'!AH30&lt;&gt;"",1,0))</f>
        <v>0</v>
      </c>
      <c r="AH26" s="55">
        <f>IF('Данные индикаторов'!AJ29="No Data",1,IF('Условный расчет данных'!AI30&lt;&gt;"",1,0))</f>
        <v>0</v>
      </c>
      <c r="AI26" s="55">
        <f>IF('Данные индикаторов'!AK29="No Data",1,IF('Условный расчет данных'!AJ30&lt;&gt;"",1,0))</f>
        <v>0</v>
      </c>
      <c r="AJ26" s="55">
        <f>IF('Данные индикаторов'!AL29="No Data",1,IF('Условный расчет данных'!AK30&lt;&gt;"",1,0))</f>
        <v>0</v>
      </c>
      <c r="AK26" s="55">
        <f>IF('Данные индикаторов'!AM29="No Data",1,IF('Условный расчет данных'!AL30&lt;&gt;"",1,0))</f>
        <v>1</v>
      </c>
      <c r="AL26" s="55">
        <f>IF('Данные индикаторов'!AN29="No Data",1,IF('Условный расчет данных'!AM30&lt;&gt;"",1,0))</f>
        <v>0</v>
      </c>
      <c r="AM26" s="55">
        <f>IF('Данные индикаторов'!AO29="No Data",1,IF('Условный расчет данных'!AN30&lt;&gt;"",1,0))</f>
        <v>0</v>
      </c>
      <c r="AN26" s="55">
        <f>IF('Данные индикаторов'!AP29="No Data",1,IF('Условный расчет данных'!AO30&lt;&gt;"",1,0))</f>
        <v>0</v>
      </c>
      <c r="AO26" s="55">
        <f>IF('Данные индикаторов'!AQ29="No Data",1,IF('Условный расчет данных'!AS30&lt;&gt;"",1,0))</f>
        <v>0</v>
      </c>
      <c r="AP26" s="55">
        <f>IF('Данные индикаторов'!AR29="No Data",1,IF('Условный расчет данных'!AT30&lt;&gt;"",1,0))</f>
        <v>0</v>
      </c>
      <c r="AQ26" s="55">
        <f>IF('Данные индикаторов'!AS29="No Data",1,IF('Условный расчет данных'!AU30&lt;&gt;"",1,0))</f>
        <v>0</v>
      </c>
      <c r="AR26" s="55">
        <f>IF('Данные индикаторов'!AT29="No Data",1,IF('Условный расчет данных'!AS30&lt;&gt;"",1,0))</f>
        <v>0</v>
      </c>
      <c r="AS26" s="55">
        <f>IF('Данные индикаторов'!AU29="No Data",1,IF('Условный расчет данных'!AT30&lt;&gt;"",1,0))</f>
        <v>0</v>
      </c>
      <c r="AT26" s="55">
        <f>IF('Данные индикаторов'!AV29="No Data",1,IF('Условный расчет данных'!AU30&lt;&gt;"",1,0))</f>
        <v>0</v>
      </c>
      <c r="AU26" s="55">
        <f>IF('Данные индикаторов'!AW29="No Data",1,IF('Условный расчет данных'!AV30&lt;&gt;"",1,0))</f>
        <v>1</v>
      </c>
      <c r="AV26" s="55">
        <f>IF('Данные индикаторов'!AX29="No Data",1,IF('Условный расчет данных'!AW30&lt;&gt;"",1,0))</f>
        <v>0</v>
      </c>
      <c r="AW26" s="55">
        <f>IF('Данные индикаторов'!AY29="No Data",1,IF('Условный расчет данных'!AX30&lt;&gt;"",1,0))</f>
        <v>0</v>
      </c>
      <c r="AX26" s="55">
        <f>IF('Данные индикаторов'!AZ29="No Data",1,IF('Условный расчет данных'!AY30&lt;&gt;"",1,0))</f>
        <v>0</v>
      </c>
      <c r="AY26" s="55">
        <f>IF('Данные индикаторов'!BA29="No Data",1,IF('Условный расчет данных'!AZ30&lt;&gt;"",1,0))</f>
        <v>0</v>
      </c>
      <c r="AZ26" s="55">
        <f>IF('Данные индикаторов'!BB29="No Data",1,IF('Условный расчет данных'!BA30&lt;&gt;"",1,0))</f>
        <v>0</v>
      </c>
      <c r="BA26" s="55">
        <f>IF('Данные индикаторов'!BC29="No Data",1,IF('Условный расчет данных'!BB30&lt;&gt;"",1,0))</f>
        <v>0</v>
      </c>
      <c r="BB26" s="55">
        <f>IF('Данные индикаторов'!BD29="No Data",1,IF('Условный расчет данных'!BC30&lt;&gt;"",1,0))</f>
        <v>0</v>
      </c>
      <c r="BC26" s="55">
        <f>IF('Данные индикаторов'!BE29="No Data",1,IF('Условный расчет данных'!BD30&lt;&gt;"",1,0))</f>
        <v>0</v>
      </c>
      <c r="BD26" s="55">
        <f>IF('Данные индикаторов'!BF29="No Data",1,IF('Условный расчет данных'!BE30&lt;&gt;"",1,0))</f>
        <v>0</v>
      </c>
      <c r="BE26" s="55">
        <f>IF('Данные индикаторов'!BG29="No Data",1,IF('Условный расчет данных'!BF30&lt;&gt;"",1,0))</f>
        <v>0</v>
      </c>
      <c r="BF26" s="55">
        <f>IF('Данные индикаторов'!BH29="No Data",1,IF('Условный расчет данных'!BG30&lt;&gt;"",1,0))</f>
        <v>0</v>
      </c>
      <c r="BG26" s="55">
        <f>IF('Данные индикаторов'!BI29="No Data",1,IF('Условный расчет данных'!BH30&lt;&gt;"",1,0))</f>
        <v>0</v>
      </c>
      <c r="BH26" s="55">
        <f>IF('Данные индикаторов'!BJ29="No Data",1,IF('Условный расчет данных'!BI30&lt;&gt;"",1,0))</f>
        <v>0</v>
      </c>
      <c r="BI26" s="55">
        <f>IF('Данные индикаторов'!BK29="No Data",1,IF('Условный расчет данных'!BJ30&lt;&gt;"",1,0))</f>
        <v>0</v>
      </c>
      <c r="BJ26" s="55">
        <f>IF('Данные индикаторов'!BL29="No Data",1,IF('Условный расчет данных'!BK30&lt;&gt;"",1,0))</f>
        <v>0</v>
      </c>
      <c r="BK26">
        <f t="shared" si="4"/>
        <v>3</v>
      </c>
      <c r="BL26" s="57">
        <f t="shared" si="5"/>
        <v>5.5555555555555552E-2</v>
      </c>
    </row>
    <row r="27" spans="1:64" ht="15.75">
      <c r="A27" s="332" t="s">
        <v>72</v>
      </c>
      <c r="B27" s="55">
        <f>IF('Данные индикаторов'!D30="No Data",1,IF('Условный расчет данных'!C31&lt;&gt;"",1,0))</f>
        <v>0</v>
      </c>
      <c r="C27" s="55">
        <f>IF('Данные индикаторов'!E30="No Data",1,IF('Условный расчет данных'!D31&lt;&gt;"",1,0))</f>
        <v>0</v>
      </c>
      <c r="D27" s="55">
        <f>IF('Данные индикаторов'!F30="No Data",1,IF('Условный расчет данных'!E31&lt;&gt;"",1,0))</f>
        <v>0</v>
      </c>
      <c r="E27" s="55">
        <f>IF('Данные индикаторов'!G30="No Data",1,IF('Условный расчет данных'!F31&lt;&gt;"",1,0))</f>
        <v>0</v>
      </c>
      <c r="F27" s="55">
        <f>IF('Данные индикаторов'!H30="No Data",1,IF('Условный расчет данных'!G31&lt;&gt;"",1,0))</f>
        <v>0</v>
      </c>
      <c r="G27" s="55">
        <f>IF('Данные индикаторов'!I30="No Data",1,IF('Условный расчет данных'!H31&lt;&gt;"",1,0))</f>
        <v>0</v>
      </c>
      <c r="H27" s="55">
        <f>IF('Данные индикаторов'!J30="No Data",1,IF('Условный расчет данных'!I31&lt;&gt;"",1,0))</f>
        <v>0</v>
      </c>
      <c r="I27" s="55">
        <f>IF('Данные индикаторов'!K30="No Data",1,IF('Условный расчет данных'!J31&lt;&gt;"",1,0))</f>
        <v>0</v>
      </c>
      <c r="J27" s="55">
        <f>IF('Данные индикаторов'!L30="No Data",1,IF('Условный расчет данных'!K31&lt;&gt;"",1,0))</f>
        <v>0</v>
      </c>
      <c r="K27" s="55">
        <f>IF('Данные индикаторов'!AH30="No Data",1,IF('Условный расчет данных'!L31&lt;&gt;"",1,0))</f>
        <v>0</v>
      </c>
      <c r="L27" s="55">
        <f>IF('Данные индикаторов'!M30="No Data",1,IF('Условный расчет данных'!M31&lt;&gt;"",1,0))</f>
        <v>0</v>
      </c>
      <c r="M27" s="55">
        <f>IF('Данные индикаторов'!N30="No Data",1,IF('Условный расчет данных'!N31&lt;&gt;"",1,0))</f>
        <v>0</v>
      </c>
      <c r="N27" s="55">
        <f>IF('Данные индикаторов'!O30="No Data",1,IF('Условный расчет данных'!O31&lt;&gt;"",1,0))</f>
        <v>0</v>
      </c>
      <c r="O27" s="55">
        <f>IF('Данные индикаторов'!P30="No Data",1,IF('Условный расчет данных'!P31&lt;&gt;"",1,0))</f>
        <v>0</v>
      </c>
      <c r="P27" s="55">
        <f>IF('Данные индикаторов'!Q30="No Data",1,IF('Условный расчет данных'!Q31&lt;&gt;"",1,0))</f>
        <v>0</v>
      </c>
      <c r="Q27" s="55">
        <f>IF('Данные индикаторов'!R30="No Data",1,IF('Условный расчет данных'!R31&lt;&gt;"",1,0))</f>
        <v>0</v>
      </c>
      <c r="R27" s="55">
        <f>IF('Данные индикаторов'!S30="No Data",1,IF('Условный расчет данных'!S31&lt;&gt;"",1,0))</f>
        <v>0</v>
      </c>
      <c r="S27" s="55">
        <f>IF('Данные индикаторов'!T30="No Data",1,IF('Условный расчет данных'!T31&lt;&gt;"",1,0))</f>
        <v>0</v>
      </c>
      <c r="T27" s="55">
        <f>IF('Данные индикаторов'!U30="No Data",1,IF('Условный расчет данных'!U31&lt;&gt;"",1,0))</f>
        <v>0</v>
      </c>
      <c r="U27" s="55">
        <f>IF('Данные индикаторов'!V30="No Data",1,IF('Условный расчет данных'!V31&lt;&gt;"",1,0))</f>
        <v>0</v>
      </c>
      <c r="V27" s="55">
        <f>IF('Данные индикаторов'!W30="No Data",1,IF('Условный расчет данных'!W31&lt;&gt;"",1,0))</f>
        <v>0</v>
      </c>
      <c r="W27" s="55">
        <f>IF('Данные индикаторов'!X30="No Data",1,IF('Условный расчет данных'!X31&lt;&gt;"",1,0))</f>
        <v>0</v>
      </c>
      <c r="X27" s="55">
        <f>IF('Данные индикаторов'!Y30="No Data",1,IF('Условный расчет данных'!Y31&lt;&gt;"",1,0))</f>
        <v>0</v>
      </c>
      <c r="Y27" s="55">
        <f>IF('Данные индикаторов'!Z30="No Data",1,IF('Условный расчет данных'!Z31&lt;&gt;"",1,0))</f>
        <v>0</v>
      </c>
      <c r="Z27" s="55">
        <f>IF('Данные индикаторов'!AA30="No Data",1,IF('Условный расчет данных'!AA31&lt;&gt;"",1,0))</f>
        <v>0</v>
      </c>
      <c r="AA27" s="55">
        <f>IF('Данные индикаторов'!AB30="No Data",1,IF('Условный расчет данных'!AB31&lt;&gt;"",1,0))</f>
        <v>0</v>
      </c>
      <c r="AB27" s="55">
        <f>IF('Данные индикаторов'!AC30="No Data",1,IF('Условный расчет данных'!AC31&lt;&gt;"",1,0))</f>
        <v>0</v>
      </c>
      <c r="AC27" s="55">
        <f>IF('Данные индикаторов'!AD30="No Data",1,IF('Условный расчет данных'!AD31&lt;&gt;"",1,0))</f>
        <v>0</v>
      </c>
      <c r="AD27" s="55">
        <f>IF('Данные индикаторов'!AE30="No Data",1,IF('Условный расчет данных'!AE31&lt;&gt;"",1,0))</f>
        <v>0</v>
      </c>
      <c r="AE27" s="55">
        <f>IF('Данные индикаторов'!AF30="No Data",1,IF('Условный расчет данных'!AF31&lt;&gt;"",1,0))</f>
        <v>1</v>
      </c>
      <c r="AF27" s="55">
        <f>IF('Данные индикаторов'!AG30="No Data",1,IF('Условный расчет данных'!AG31&lt;&gt;"",1,0))</f>
        <v>0</v>
      </c>
      <c r="AG27" s="55">
        <f>IF('Данные индикаторов'!AI30="No Data",1,IF('Условный расчет данных'!AH31&lt;&gt;"",1,0))</f>
        <v>0</v>
      </c>
      <c r="AH27" s="55">
        <f>IF('Данные индикаторов'!AJ30="No Data",1,IF('Условный расчет данных'!AI31&lt;&gt;"",1,0))</f>
        <v>0</v>
      </c>
      <c r="AI27" s="55">
        <f>IF('Данные индикаторов'!AK30="No Data",1,IF('Условный расчет данных'!AJ31&lt;&gt;"",1,0))</f>
        <v>0</v>
      </c>
      <c r="AJ27" s="55">
        <f>IF('Данные индикаторов'!AL30="No Data",1,IF('Условный расчет данных'!AK31&lt;&gt;"",1,0))</f>
        <v>0</v>
      </c>
      <c r="AK27" s="55">
        <f>IF('Данные индикаторов'!AM30="No Data",1,IF('Условный расчет данных'!AL31&lt;&gt;"",1,0))</f>
        <v>1</v>
      </c>
      <c r="AL27" s="55">
        <f>IF('Данные индикаторов'!AN30="No Data",1,IF('Условный расчет данных'!AM31&lt;&gt;"",1,0))</f>
        <v>0</v>
      </c>
      <c r="AM27" s="55">
        <f>IF('Данные индикаторов'!AO30="No Data",1,IF('Условный расчет данных'!AN31&lt;&gt;"",1,0))</f>
        <v>0</v>
      </c>
      <c r="AN27" s="55">
        <f>IF('Данные индикаторов'!AP30="No Data",1,IF('Условный расчет данных'!AO31&lt;&gt;"",1,0))</f>
        <v>0</v>
      </c>
      <c r="AO27" s="55">
        <f>IF('Данные индикаторов'!AQ30="No Data",1,IF('Условный расчет данных'!AS31&lt;&gt;"",1,0))</f>
        <v>0</v>
      </c>
      <c r="AP27" s="55">
        <f>IF('Данные индикаторов'!AR30="No Data",1,IF('Условный расчет данных'!AT31&lt;&gt;"",1,0))</f>
        <v>0</v>
      </c>
      <c r="AQ27" s="55">
        <f>IF('Данные индикаторов'!AS30="No Data",1,IF('Условный расчет данных'!AU31&lt;&gt;"",1,0))</f>
        <v>0</v>
      </c>
      <c r="AR27" s="55">
        <f>IF('Данные индикаторов'!AT30="No Data",1,IF('Условный расчет данных'!AS31&lt;&gt;"",1,0))</f>
        <v>0</v>
      </c>
      <c r="AS27" s="55">
        <f>IF('Данные индикаторов'!AU30="No Data",1,IF('Условный расчет данных'!AT31&lt;&gt;"",1,0))</f>
        <v>0</v>
      </c>
      <c r="AT27" s="55">
        <f>IF('Данные индикаторов'!AV30="No Data",1,IF('Условный расчет данных'!AU31&lt;&gt;"",1,0))</f>
        <v>0</v>
      </c>
      <c r="AU27" s="55">
        <f>IF('Данные индикаторов'!AW30="No Data",1,IF('Условный расчет данных'!AV31&lt;&gt;"",1,0))</f>
        <v>0</v>
      </c>
      <c r="AV27" s="55">
        <f>IF('Данные индикаторов'!AX30="No Data",1,IF('Условный расчет данных'!AW31&lt;&gt;"",1,0))</f>
        <v>0</v>
      </c>
      <c r="AW27" s="55">
        <f>IF('Данные индикаторов'!AY30="No Data",1,IF('Условный расчет данных'!AX31&lt;&gt;"",1,0))</f>
        <v>0</v>
      </c>
      <c r="AX27" s="55">
        <f>IF('Данные индикаторов'!AZ30="No Data",1,IF('Условный расчет данных'!AY31&lt;&gt;"",1,0))</f>
        <v>0</v>
      </c>
      <c r="AY27" s="55">
        <f>IF('Данные индикаторов'!BA30="No Data",1,IF('Условный расчет данных'!AZ31&lt;&gt;"",1,0))</f>
        <v>0</v>
      </c>
      <c r="AZ27" s="55">
        <f>IF('Данные индикаторов'!BB30="No Data",1,IF('Условный расчет данных'!BA31&lt;&gt;"",1,0))</f>
        <v>0</v>
      </c>
      <c r="BA27" s="55">
        <f>IF('Данные индикаторов'!BC30="No Data",1,IF('Условный расчет данных'!BB31&lt;&gt;"",1,0))</f>
        <v>0</v>
      </c>
      <c r="BB27" s="55">
        <f>IF('Данные индикаторов'!BD30="No Data",1,IF('Условный расчет данных'!BC31&lt;&gt;"",1,0))</f>
        <v>0</v>
      </c>
      <c r="BC27" s="55">
        <f>IF('Данные индикаторов'!BE30="No Data",1,IF('Условный расчет данных'!BD31&lt;&gt;"",1,0))</f>
        <v>0</v>
      </c>
      <c r="BD27" s="55">
        <f>IF('Данные индикаторов'!BF30="No Data",1,IF('Условный расчет данных'!BE31&lt;&gt;"",1,0))</f>
        <v>0</v>
      </c>
      <c r="BE27" s="55">
        <f>IF('Данные индикаторов'!BG30="No Data",1,IF('Условный расчет данных'!BF31&lt;&gt;"",1,0))</f>
        <v>0</v>
      </c>
      <c r="BF27" s="55">
        <f>IF('Данные индикаторов'!BH30="No Data",1,IF('Условный расчет данных'!BG31&lt;&gt;"",1,0))</f>
        <v>0</v>
      </c>
      <c r="BG27" s="55">
        <f>IF('Данные индикаторов'!BI30="No Data",1,IF('Условный расчет данных'!BH31&lt;&gt;"",1,0))</f>
        <v>0</v>
      </c>
      <c r="BH27" s="55">
        <f>IF('Данные индикаторов'!BJ30="No Data",1,IF('Условный расчет данных'!BI31&lt;&gt;"",1,0))</f>
        <v>0</v>
      </c>
      <c r="BI27" s="55">
        <f>IF('Данные индикаторов'!BK30="No Data",1,IF('Условный расчет данных'!BJ31&lt;&gt;"",1,0))</f>
        <v>0</v>
      </c>
      <c r="BJ27" s="55">
        <f>IF('Данные индикаторов'!BL30="No Data",1,IF('Условный расчет данных'!BK31&lt;&gt;"",1,0))</f>
        <v>0</v>
      </c>
      <c r="BK27">
        <f t="shared" si="4"/>
        <v>2</v>
      </c>
      <c r="BL27" s="57">
        <f t="shared" si="5"/>
        <v>3.7037037037037035E-2</v>
      </c>
    </row>
    <row r="28" spans="1:64" ht="15.75">
      <c r="A28" s="340" t="s">
        <v>89</v>
      </c>
      <c r="B28" s="55">
        <f>IF('Данные индикаторов'!D31="No Data",1,IF('Условный расчет данных'!C32&lt;&gt;"",1,0))</f>
        <v>0</v>
      </c>
      <c r="C28" s="55">
        <f>IF('Данные индикаторов'!E31="No Data",1,IF('Условный расчет данных'!D32&lt;&gt;"",1,0))</f>
        <v>0</v>
      </c>
      <c r="D28" s="55">
        <f>IF('Данные индикаторов'!F31="No Data",1,IF('Условный расчет данных'!E32&lt;&gt;"",1,0))</f>
        <v>0</v>
      </c>
      <c r="E28" s="55">
        <f>IF('Данные индикаторов'!G31="No Data",1,IF('Условный расчет данных'!F32&lt;&gt;"",1,0))</f>
        <v>0</v>
      </c>
      <c r="F28" s="55">
        <f>IF('Данные индикаторов'!H31="No Data",1,IF('Условный расчет данных'!G32&lt;&gt;"",1,0))</f>
        <v>0</v>
      </c>
      <c r="G28" s="55">
        <f>IF('Данные индикаторов'!I31="No Data",1,IF('Условный расчет данных'!H32&lt;&gt;"",1,0))</f>
        <v>1</v>
      </c>
      <c r="H28" s="55">
        <f>IF('Данные индикаторов'!J31="No Data",1,IF('Условный расчет данных'!I32&lt;&gt;"",1,0))</f>
        <v>0</v>
      </c>
      <c r="I28" s="55">
        <f>IF('Данные индикаторов'!K31="No Data",1,IF('Условный расчет данных'!J32&lt;&gt;"",1,0))</f>
        <v>0</v>
      </c>
      <c r="J28" s="55">
        <f>IF('Данные индикаторов'!L31="No Data",1,IF('Условный расчет данных'!K32&lt;&gt;"",1,0))</f>
        <v>0</v>
      </c>
      <c r="K28" s="55">
        <f>IF('Данные индикаторов'!AH31="No Data",1,IF('Условный расчет данных'!L32&lt;&gt;"",1,0))</f>
        <v>0</v>
      </c>
      <c r="L28" s="55">
        <f>IF('Данные индикаторов'!M31="No Data",1,IF('Условный расчет данных'!M32&lt;&gt;"",1,0))</f>
        <v>0</v>
      </c>
      <c r="M28" s="55">
        <f>IF('Данные индикаторов'!N31="No Data",1,IF('Условный расчет данных'!N32&lt;&gt;"",1,0))</f>
        <v>0</v>
      </c>
      <c r="N28" s="55">
        <f>IF('Данные индикаторов'!O31="No Data",1,IF('Условный расчет данных'!O32&lt;&gt;"",1,0))</f>
        <v>0</v>
      </c>
      <c r="O28" s="55">
        <f>IF('Данные индикаторов'!P31="No Data",1,IF('Условный расчет данных'!P32&lt;&gt;"",1,0))</f>
        <v>0</v>
      </c>
      <c r="P28" s="55">
        <f>IF('Данные индикаторов'!Q31="No Data",1,IF('Условный расчет данных'!Q32&lt;&gt;"",1,0))</f>
        <v>0</v>
      </c>
      <c r="Q28" s="55">
        <f>IF('Данные индикаторов'!R31="No Data",1,IF('Условный расчет данных'!R32&lt;&gt;"",1,0))</f>
        <v>0</v>
      </c>
      <c r="R28" s="55">
        <f>IF('Данные индикаторов'!S31="No Data",1,IF('Условный расчет данных'!S32&lt;&gt;"",1,0))</f>
        <v>0</v>
      </c>
      <c r="S28" s="55">
        <f>IF('Данные индикаторов'!T31="No Data",1,IF('Условный расчет данных'!T32&lt;&gt;"",1,0))</f>
        <v>0</v>
      </c>
      <c r="T28" s="55">
        <f>IF('Данные индикаторов'!U31="No Data",1,IF('Условный расчет данных'!U32&lt;&gt;"",1,0))</f>
        <v>0</v>
      </c>
      <c r="U28" s="55">
        <f>IF('Данные индикаторов'!V31="No Data",1,IF('Условный расчет данных'!V32&lt;&gt;"",1,0))</f>
        <v>0</v>
      </c>
      <c r="V28" s="55">
        <f>IF('Данные индикаторов'!W31="No Data",1,IF('Условный расчет данных'!W32&lt;&gt;"",1,0))</f>
        <v>0</v>
      </c>
      <c r="W28" s="55">
        <f>IF('Данные индикаторов'!X31="No Data",1,IF('Условный расчет данных'!X32&lt;&gt;"",1,0))</f>
        <v>0</v>
      </c>
      <c r="X28" s="55">
        <f>IF('Данные индикаторов'!Y31="No Data",1,IF('Условный расчет данных'!Y32&lt;&gt;"",1,0))</f>
        <v>0</v>
      </c>
      <c r="Y28" s="55">
        <f>IF('Данные индикаторов'!Z31="No Data",1,IF('Условный расчет данных'!Z32&lt;&gt;"",1,0))</f>
        <v>0</v>
      </c>
      <c r="Z28" s="55">
        <f>IF('Данные индикаторов'!AA31="No Data",1,IF('Условный расчет данных'!AA32&lt;&gt;"",1,0))</f>
        <v>0</v>
      </c>
      <c r="AA28" s="55">
        <f>IF('Данные индикаторов'!AB31="No Data",1,IF('Условный расчет данных'!AB32&lt;&gt;"",1,0))</f>
        <v>0</v>
      </c>
      <c r="AB28" s="55">
        <f>IF('Данные индикаторов'!AC31="No Data",1,IF('Условный расчет данных'!AC32&lt;&gt;"",1,0))</f>
        <v>0</v>
      </c>
      <c r="AC28" s="55">
        <f>IF('Данные индикаторов'!AD31="No Data",1,IF('Условный расчет данных'!AD32&lt;&gt;"",1,0))</f>
        <v>0</v>
      </c>
      <c r="AD28" s="55">
        <f>IF('Данные индикаторов'!AE31="No Data",1,IF('Условный расчет данных'!AE32&lt;&gt;"",1,0))</f>
        <v>0</v>
      </c>
      <c r="AE28" s="55">
        <f>IF('Данные индикаторов'!AF31="No Data",1,IF('Условный расчет данных'!AF32&lt;&gt;"",1,0))</f>
        <v>1</v>
      </c>
      <c r="AF28" s="55">
        <f>IF('Данные индикаторов'!AG31="No Data",1,IF('Условный расчет данных'!AG32&lt;&gt;"",1,0))</f>
        <v>0</v>
      </c>
      <c r="AG28" s="55">
        <f>IF('Данные индикаторов'!AI31="No Data",1,IF('Условный расчет данных'!AH32&lt;&gt;"",1,0))</f>
        <v>0</v>
      </c>
      <c r="AH28" s="55">
        <f>IF('Данные индикаторов'!AJ31="No Data",1,IF('Условный расчет данных'!AI32&lt;&gt;"",1,0))</f>
        <v>0</v>
      </c>
      <c r="AI28" s="55">
        <f>IF('Данные индикаторов'!AK31="No Data",1,IF('Условный расчет данных'!AJ32&lt;&gt;"",1,0))</f>
        <v>0</v>
      </c>
      <c r="AJ28" s="55">
        <f>IF('Данные индикаторов'!AL31="No Data",1,IF('Условный расчет данных'!AK32&lt;&gt;"",1,0))</f>
        <v>0</v>
      </c>
      <c r="AK28" s="55">
        <f>IF('Данные индикаторов'!AM31="No Data",1,IF('Условный расчет данных'!AL32&lt;&gt;"",1,0))</f>
        <v>0</v>
      </c>
      <c r="AL28" s="55">
        <f>IF('Данные индикаторов'!AN31="No Data",1,IF('Условный расчет данных'!AM32&lt;&gt;"",1,0))</f>
        <v>0</v>
      </c>
      <c r="AM28" s="55">
        <f>IF('Данные индикаторов'!AO31="No Data",1,IF('Условный расчет данных'!AN32&lt;&gt;"",1,0))</f>
        <v>0</v>
      </c>
      <c r="AN28" s="55">
        <f>IF('Данные индикаторов'!AP31="No Data",1,IF('Условный расчет данных'!AO32&lt;&gt;"",1,0))</f>
        <v>0</v>
      </c>
      <c r="AO28" s="55">
        <f>IF('Данные индикаторов'!AQ31="No Data",1,IF('Условный расчет данных'!AS32&lt;&gt;"",1,0))</f>
        <v>0</v>
      </c>
      <c r="AP28" s="55">
        <f>IF('Данные индикаторов'!AR31="No Data",1,IF('Условный расчет данных'!AT32&lt;&gt;"",1,0))</f>
        <v>0</v>
      </c>
      <c r="AQ28" s="55">
        <f>IF('Данные индикаторов'!AS31="No Data",1,IF('Условный расчет данных'!AU32&lt;&gt;"",1,0))</f>
        <v>0</v>
      </c>
      <c r="AR28" s="55">
        <f>IF('Данные индикаторов'!AT31="No Data",1,IF('Условный расчет данных'!AS32&lt;&gt;"",1,0))</f>
        <v>0</v>
      </c>
      <c r="AS28" s="55">
        <f>IF('Данные индикаторов'!AU31="No Data",1,IF('Условный расчет данных'!AT32&lt;&gt;"",1,0))</f>
        <v>0</v>
      </c>
      <c r="AT28" s="55">
        <f>IF('Данные индикаторов'!AV31="No Data",1,IF('Условный расчет данных'!AU32&lt;&gt;"",1,0))</f>
        <v>0</v>
      </c>
      <c r="AU28" s="55">
        <f>IF('Данные индикаторов'!AW31="No Data",1,IF('Условный расчет данных'!AV32&lt;&gt;"",1,0))</f>
        <v>0</v>
      </c>
      <c r="AV28" s="55">
        <f>IF('Данные индикаторов'!AX31="No Data",1,IF('Условный расчет данных'!AW32&lt;&gt;"",1,0))</f>
        <v>0</v>
      </c>
      <c r="AW28" s="55">
        <f>IF('Данные индикаторов'!AY31="No Data",1,IF('Условный расчет данных'!AX32&lt;&gt;"",1,0))</f>
        <v>0</v>
      </c>
      <c r="AX28" s="55">
        <f>IF('Данные индикаторов'!AZ31="No Data",1,IF('Условный расчет данных'!AY32&lt;&gt;"",1,0))</f>
        <v>0</v>
      </c>
      <c r="AY28" s="55">
        <f>IF('Данные индикаторов'!BA31="No Data",1,IF('Условный расчет данных'!AZ32&lt;&gt;"",1,0))</f>
        <v>0</v>
      </c>
      <c r="AZ28" s="55">
        <f>IF('Данные индикаторов'!BB31="No Data",1,IF('Условный расчет данных'!BA32&lt;&gt;"",1,0))</f>
        <v>0</v>
      </c>
      <c r="BA28" s="55">
        <f>IF('Данные индикаторов'!BC31="No Data",1,IF('Условный расчет данных'!BB32&lt;&gt;"",1,0))</f>
        <v>0</v>
      </c>
      <c r="BB28" s="55">
        <f>IF('Данные индикаторов'!BD31="No Data",1,IF('Условный расчет данных'!BC32&lt;&gt;"",1,0))</f>
        <v>0</v>
      </c>
      <c r="BC28" s="55">
        <f>IF('Данные индикаторов'!BE31="No Data",1,IF('Условный расчет данных'!BD32&lt;&gt;"",1,0))</f>
        <v>0</v>
      </c>
      <c r="BD28" s="55">
        <f>IF('Данные индикаторов'!BF31="No Data",1,IF('Условный расчет данных'!BE32&lt;&gt;"",1,0))</f>
        <v>0</v>
      </c>
      <c r="BE28" s="55">
        <f>IF('Данные индикаторов'!BG31="No Data",1,IF('Условный расчет данных'!BF32&lt;&gt;"",1,0))</f>
        <v>0</v>
      </c>
      <c r="BF28" s="55">
        <f>IF('Данные индикаторов'!BH31="No Data",1,IF('Условный расчет данных'!BG32&lt;&gt;"",1,0))</f>
        <v>0</v>
      </c>
      <c r="BG28" s="55">
        <f>IF('Данные индикаторов'!BI31="No Data",1,IF('Условный расчет данных'!BH32&lt;&gt;"",1,0))</f>
        <v>0</v>
      </c>
      <c r="BH28" s="55">
        <f>IF('Данные индикаторов'!BJ31="No Data",1,IF('Условный расчет данных'!BI32&lt;&gt;"",1,0))</f>
        <v>0</v>
      </c>
      <c r="BI28" s="55">
        <f>IF('Данные индикаторов'!BK31="No Data",1,IF('Условный расчет данных'!BJ32&lt;&gt;"",1,0))</f>
        <v>0</v>
      </c>
      <c r="BJ28" s="55">
        <f>IF('Данные индикаторов'!BL31="No Data",1,IF('Условный расчет данных'!BK32&lt;&gt;"",1,0))</f>
        <v>0</v>
      </c>
      <c r="BK28">
        <f t="shared" si="0"/>
        <v>2</v>
      </c>
      <c r="BL28" s="57">
        <f t="shared" si="1"/>
        <v>3.7037037037037035E-2</v>
      </c>
    </row>
    <row r="29" spans="1:64" ht="15.75">
      <c r="A29" s="328" t="s">
        <v>90</v>
      </c>
      <c r="B29" s="55">
        <f>IF('Данные индикаторов'!D32="No Data",1,IF('Условный расчет данных'!C33&lt;&gt;"",1,0))</f>
        <v>0</v>
      </c>
      <c r="C29" s="55">
        <f>IF('Данные индикаторов'!E32="No Data",1,IF('Условный расчет данных'!D33&lt;&gt;"",1,0))</f>
        <v>0</v>
      </c>
      <c r="D29" s="55">
        <f>IF('Данные индикаторов'!F32="No Data",1,IF('Условный расчет данных'!E33&lt;&gt;"",1,0))</f>
        <v>0</v>
      </c>
      <c r="E29" s="55">
        <f>IF('Данные индикаторов'!G32="No Data",1,IF('Условный расчет данных'!F33&lt;&gt;"",1,0))</f>
        <v>0</v>
      </c>
      <c r="F29" s="55">
        <f>IF('Данные индикаторов'!H32="No Data",1,IF('Условный расчет данных'!G33&lt;&gt;"",1,0))</f>
        <v>0</v>
      </c>
      <c r="G29" s="55">
        <f>IF('Данные индикаторов'!I32="No Data",1,IF('Условный расчет данных'!H33&lt;&gt;"",1,0))</f>
        <v>0</v>
      </c>
      <c r="H29" s="55">
        <f>IF('Данные индикаторов'!J32="No Data",1,IF('Условный расчет данных'!I33&lt;&gt;"",1,0))</f>
        <v>0</v>
      </c>
      <c r="I29" s="55">
        <f>IF('Данные индикаторов'!K32="No Data",1,IF('Условный расчет данных'!J33&lt;&gt;"",1,0))</f>
        <v>0</v>
      </c>
      <c r="J29" s="55">
        <f>IF('Данные индикаторов'!L32="No Data",1,IF('Условный расчет данных'!K33&lt;&gt;"",1,0))</f>
        <v>0</v>
      </c>
      <c r="K29" s="55">
        <f>IF('Данные индикаторов'!AH32="No Data",1,IF('Условный расчет данных'!L33&lt;&gt;"",1,0))</f>
        <v>0</v>
      </c>
      <c r="L29" s="55">
        <f>IF('Данные индикаторов'!M32="No Data",1,IF('Условный расчет данных'!M33&lt;&gt;"",1,0))</f>
        <v>0</v>
      </c>
      <c r="M29" s="55">
        <f>IF('Данные индикаторов'!N32="No Data",1,IF('Условный расчет данных'!N33&lt;&gt;"",1,0))</f>
        <v>0</v>
      </c>
      <c r="N29" s="55">
        <f>IF('Данные индикаторов'!O32="No Data",1,IF('Условный расчет данных'!O33&lt;&gt;"",1,0))</f>
        <v>0</v>
      </c>
      <c r="O29" s="55">
        <f>IF('Данные индикаторов'!P32="No Data",1,IF('Условный расчет данных'!P33&lt;&gt;"",1,0))</f>
        <v>0</v>
      </c>
      <c r="P29" s="55">
        <f>IF('Данные индикаторов'!Q32="No Data",1,IF('Условный расчет данных'!Q33&lt;&gt;"",1,0))</f>
        <v>0</v>
      </c>
      <c r="Q29" s="55">
        <f>IF('Данные индикаторов'!R32="No Data",1,IF('Условный расчет данных'!R33&lt;&gt;"",1,0))</f>
        <v>0</v>
      </c>
      <c r="R29" s="55">
        <f>IF('Данные индикаторов'!S32="No Data",1,IF('Условный расчет данных'!S33&lt;&gt;"",1,0))</f>
        <v>0</v>
      </c>
      <c r="S29" s="55">
        <f>IF('Данные индикаторов'!T32="No Data",1,IF('Условный расчет данных'!T33&lt;&gt;"",1,0))</f>
        <v>0</v>
      </c>
      <c r="T29" s="55">
        <f>IF('Данные индикаторов'!U32="No Data",1,IF('Условный расчет данных'!U33&lt;&gt;"",1,0))</f>
        <v>0</v>
      </c>
      <c r="U29" s="55">
        <f>IF('Данные индикаторов'!V32="No Data",1,IF('Условный расчет данных'!V33&lt;&gt;"",1,0))</f>
        <v>0</v>
      </c>
      <c r="V29" s="55">
        <f>IF('Данные индикаторов'!W32="No Data",1,IF('Условный расчет данных'!W33&lt;&gt;"",1,0))</f>
        <v>0</v>
      </c>
      <c r="W29" s="55">
        <f>IF('Данные индикаторов'!X32="No Data",1,IF('Условный расчет данных'!X33&lt;&gt;"",1,0))</f>
        <v>0</v>
      </c>
      <c r="X29" s="55">
        <f>IF('Данные индикаторов'!Y32="No Data",1,IF('Условный расчет данных'!Y33&lt;&gt;"",1,0))</f>
        <v>0</v>
      </c>
      <c r="Y29" s="55">
        <f>IF('Данные индикаторов'!Z32="No Data",1,IF('Условный расчет данных'!Z33&lt;&gt;"",1,0))</f>
        <v>0</v>
      </c>
      <c r="Z29" s="55">
        <f>IF('Данные индикаторов'!AA32="No Data",1,IF('Условный расчет данных'!AA33&lt;&gt;"",1,0))</f>
        <v>0</v>
      </c>
      <c r="AA29" s="55">
        <f>IF('Данные индикаторов'!AB32="No Data",1,IF('Условный расчет данных'!AB33&lt;&gt;"",1,0))</f>
        <v>0</v>
      </c>
      <c r="AB29" s="55">
        <f>IF('Данные индикаторов'!AC32="No Data",1,IF('Условный расчет данных'!AC33&lt;&gt;"",1,0))</f>
        <v>0</v>
      </c>
      <c r="AC29" s="55">
        <f>IF('Данные индикаторов'!AD32="No Data",1,IF('Условный расчет данных'!AD33&lt;&gt;"",1,0))</f>
        <v>0</v>
      </c>
      <c r="AD29" s="55">
        <f>IF('Данные индикаторов'!AE32="No Data",1,IF('Условный расчет данных'!AE33&lt;&gt;"",1,0))</f>
        <v>0</v>
      </c>
      <c r="AE29" s="55">
        <f>IF('Данные индикаторов'!AF32="No Data",1,IF('Условный расчет данных'!AF33&lt;&gt;"",1,0))</f>
        <v>1</v>
      </c>
      <c r="AF29" s="55">
        <f>IF('Данные индикаторов'!AG32="No Data",1,IF('Условный расчет данных'!AG33&lt;&gt;"",1,0))</f>
        <v>0</v>
      </c>
      <c r="AG29" s="55">
        <f>IF('Данные индикаторов'!AI32="No Data",1,IF('Условный расчет данных'!AH33&lt;&gt;"",1,0))</f>
        <v>0</v>
      </c>
      <c r="AH29" s="55">
        <f>IF('Данные индикаторов'!AJ32="No Data",1,IF('Условный расчет данных'!AI33&lt;&gt;"",1,0))</f>
        <v>0</v>
      </c>
      <c r="AI29" s="55">
        <f>IF('Данные индикаторов'!AK32="No Data",1,IF('Условный расчет данных'!AJ33&lt;&gt;"",1,0))</f>
        <v>0</v>
      </c>
      <c r="AJ29" s="55">
        <f>IF('Данные индикаторов'!AL32="No Data",1,IF('Условный расчет данных'!AK33&lt;&gt;"",1,0))</f>
        <v>0</v>
      </c>
      <c r="AK29" s="55">
        <f>IF('Данные индикаторов'!AM32="No Data",1,IF('Условный расчет данных'!AL33&lt;&gt;"",1,0))</f>
        <v>0</v>
      </c>
      <c r="AL29" s="55">
        <f>IF('Данные индикаторов'!AN32="No Data",1,IF('Условный расчет данных'!AM33&lt;&gt;"",1,0))</f>
        <v>0</v>
      </c>
      <c r="AM29" s="55">
        <f>IF('Данные индикаторов'!AO32="No Data",1,IF('Условный расчет данных'!AN33&lt;&gt;"",1,0))</f>
        <v>0</v>
      </c>
      <c r="AN29" s="55">
        <f>IF('Данные индикаторов'!AP32="No Data",1,IF('Условный расчет данных'!AO33&lt;&gt;"",1,0))</f>
        <v>0</v>
      </c>
      <c r="AO29" s="55">
        <f>IF('Данные индикаторов'!AQ32="No Data",1,IF('Условный расчет данных'!AS33&lt;&gt;"",1,0))</f>
        <v>0</v>
      </c>
      <c r="AP29" s="55">
        <f>IF('Данные индикаторов'!AR32="No Data",1,IF('Условный расчет данных'!AT33&lt;&gt;"",1,0))</f>
        <v>0</v>
      </c>
      <c r="AQ29" s="55">
        <f>IF('Данные индикаторов'!AS32="No Data",1,IF('Условный расчет данных'!AU33&lt;&gt;"",1,0))</f>
        <v>0</v>
      </c>
      <c r="AR29" s="55">
        <f>IF('Данные индикаторов'!AT32="No Data",1,IF('Условный расчет данных'!AS33&lt;&gt;"",1,0))</f>
        <v>0</v>
      </c>
      <c r="AS29" s="55">
        <f>IF('Данные индикаторов'!AU32="No Data",1,IF('Условный расчет данных'!AT33&lt;&gt;"",1,0))</f>
        <v>0</v>
      </c>
      <c r="AT29" s="55">
        <f>IF('Данные индикаторов'!AV32="No Data",1,IF('Условный расчет данных'!AU33&lt;&gt;"",1,0))</f>
        <v>0</v>
      </c>
      <c r="AU29" s="55">
        <f>IF('Данные индикаторов'!AW32="No Data",1,IF('Условный расчет данных'!AV33&lt;&gt;"",1,0))</f>
        <v>0</v>
      </c>
      <c r="AV29" s="55">
        <f>IF('Данные индикаторов'!AX32="No Data",1,IF('Условный расчет данных'!AW33&lt;&gt;"",1,0))</f>
        <v>0</v>
      </c>
      <c r="AW29" s="55">
        <f>IF('Данные индикаторов'!AY32="No Data",1,IF('Условный расчет данных'!AX33&lt;&gt;"",1,0))</f>
        <v>0</v>
      </c>
      <c r="AX29" s="55">
        <f>IF('Данные индикаторов'!AZ32="No Data",1,IF('Условный расчет данных'!AY33&lt;&gt;"",1,0))</f>
        <v>0</v>
      </c>
      <c r="AY29" s="55">
        <f>IF('Данные индикаторов'!BA32="No Data",1,IF('Условный расчет данных'!AZ33&lt;&gt;"",1,0))</f>
        <v>0</v>
      </c>
      <c r="AZ29" s="55">
        <f>IF('Данные индикаторов'!BB32="No Data",1,IF('Условный расчет данных'!BA33&lt;&gt;"",1,0))</f>
        <v>0</v>
      </c>
      <c r="BA29" s="55">
        <f>IF('Данные индикаторов'!BC32="No Data",1,IF('Условный расчет данных'!BB33&lt;&gt;"",1,0))</f>
        <v>0</v>
      </c>
      <c r="BB29" s="55">
        <f>IF('Данные индикаторов'!BD32="No Data",1,IF('Условный расчет данных'!BC33&lt;&gt;"",1,0))</f>
        <v>0</v>
      </c>
      <c r="BC29" s="55">
        <f>IF('Данные индикаторов'!BE32="No Data",1,IF('Условный расчет данных'!BD33&lt;&gt;"",1,0))</f>
        <v>0</v>
      </c>
      <c r="BD29" s="55">
        <f>IF('Данные индикаторов'!BF32="No Data",1,IF('Условный расчет данных'!BE33&lt;&gt;"",1,0))</f>
        <v>0</v>
      </c>
      <c r="BE29" s="55">
        <f>IF('Данные индикаторов'!BG32="No Data",1,IF('Условный расчет данных'!BF33&lt;&gt;"",1,0))</f>
        <v>0</v>
      </c>
      <c r="BF29" s="55">
        <f>IF('Данные индикаторов'!BH32="No Data",1,IF('Условный расчет данных'!BG33&lt;&gt;"",1,0))</f>
        <v>0</v>
      </c>
      <c r="BG29" s="55">
        <f>IF('Данные индикаторов'!BI32="No Data",1,IF('Условный расчет данных'!BH33&lt;&gt;"",1,0))</f>
        <v>0</v>
      </c>
      <c r="BH29" s="55">
        <f>IF('Данные индикаторов'!BJ32="No Data",1,IF('Условный расчет данных'!BI33&lt;&gt;"",1,0))</f>
        <v>0</v>
      </c>
      <c r="BI29" s="55">
        <f>IF('Данные индикаторов'!BK32="No Data",1,IF('Условный расчет данных'!BJ33&lt;&gt;"",1,0))</f>
        <v>0</v>
      </c>
      <c r="BJ29" s="55">
        <f>IF('Данные индикаторов'!BL32="No Data",1,IF('Условный расчет данных'!BK33&lt;&gt;"",1,0))</f>
        <v>0</v>
      </c>
      <c r="BK29">
        <f t="shared" si="0"/>
        <v>1</v>
      </c>
      <c r="BL29" s="57">
        <f t="shared" si="1"/>
        <v>1.8518518518518517E-2</v>
      </c>
    </row>
    <row r="30" spans="1:64" ht="15.75">
      <c r="A30" s="328" t="s">
        <v>91</v>
      </c>
      <c r="B30" s="55">
        <f>IF('Данные индикаторов'!D33="No Data",1,IF('Условный расчет данных'!C34&lt;&gt;"",1,0))</f>
        <v>0</v>
      </c>
      <c r="C30" s="55">
        <f>IF('Данные индикаторов'!E33="No Data",1,IF('Условный расчет данных'!D34&lt;&gt;"",1,0))</f>
        <v>0</v>
      </c>
      <c r="D30" s="55">
        <f>IF('Данные индикаторов'!F33="No Data",1,IF('Условный расчет данных'!E34&lt;&gt;"",1,0))</f>
        <v>0</v>
      </c>
      <c r="E30" s="55">
        <f>IF('Данные индикаторов'!G33="No Data",1,IF('Условный расчет данных'!F34&lt;&gt;"",1,0))</f>
        <v>0</v>
      </c>
      <c r="F30" s="55">
        <f>IF('Данные индикаторов'!H33="No Data",1,IF('Условный расчет данных'!G34&lt;&gt;"",1,0))</f>
        <v>0</v>
      </c>
      <c r="G30" s="55">
        <f>IF('Данные индикаторов'!I33="No Data",1,IF('Условный расчет данных'!H34&lt;&gt;"",1,0))</f>
        <v>0</v>
      </c>
      <c r="H30" s="55">
        <f>IF('Данные индикаторов'!J33="No Data",1,IF('Условный расчет данных'!I34&lt;&gt;"",1,0))</f>
        <v>0</v>
      </c>
      <c r="I30" s="55">
        <f>IF('Данные индикаторов'!K33="No Data",1,IF('Условный расчет данных'!J34&lt;&gt;"",1,0))</f>
        <v>0</v>
      </c>
      <c r="J30" s="55">
        <f>IF('Данные индикаторов'!L33="No Data",1,IF('Условный расчет данных'!K34&lt;&gt;"",1,0))</f>
        <v>0</v>
      </c>
      <c r="K30" s="55">
        <f>IF('Данные индикаторов'!AH33="No Data",1,IF('Условный расчет данных'!L34&lt;&gt;"",1,0))</f>
        <v>0</v>
      </c>
      <c r="L30" s="55">
        <f>IF('Данные индикаторов'!M33="No Data",1,IF('Условный расчет данных'!M34&lt;&gt;"",1,0))</f>
        <v>0</v>
      </c>
      <c r="M30" s="55">
        <f>IF('Данные индикаторов'!N33="No Data",1,IF('Условный расчет данных'!N34&lt;&gt;"",1,0))</f>
        <v>0</v>
      </c>
      <c r="N30" s="55">
        <f>IF('Данные индикаторов'!O33="No Data",1,IF('Условный расчет данных'!O34&lt;&gt;"",1,0))</f>
        <v>0</v>
      </c>
      <c r="O30" s="55">
        <f>IF('Данные индикаторов'!P33="No Data",1,IF('Условный расчет данных'!P34&lt;&gt;"",1,0))</f>
        <v>0</v>
      </c>
      <c r="P30" s="55">
        <f>IF('Данные индикаторов'!Q33="No Data",1,IF('Условный расчет данных'!Q34&lt;&gt;"",1,0))</f>
        <v>0</v>
      </c>
      <c r="Q30" s="55">
        <f>IF('Данные индикаторов'!R33="No Data",1,IF('Условный расчет данных'!R34&lt;&gt;"",1,0))</f>
        <v>0</v>
      </c>
      <c r="R30" s="55">
        <f>IF('Данные индикаторов'!S33="No Data",1,IF('Условный расчет данных'!S34&lt;&gt;"",1,0))</f>
        <v>0</v>
      </c>
      <c r="S30" s="55">
        <f>IF('Данные индикаторов'!T33="No Data",1,IF('Условный расчет данных'!T34&lt;&gt;"",1,0))</f>
        <v>0</v>
      </c>
      <c r="T30" s="55">
        <f>IF('Данные индикаторов'!U33="No Data",1,IF('Условный расчет данных'!U34&lt;&gt;"",1,0))</f>
        <v>0</v>
      </c>
      <c r="U30" s="55">
        <f>IF('Данные индикаторов'!V33="No Data",1,IF('Условный расчет данных'!V34&lt;&gt;"",1,0))</f>
        <v>0</v>
      </c>
      <c r="V30" s="55">
        <f>IF('Данные индикаторов'!W33="No Data",1,IF('Условный расчет данных'!W34&lt;&gt;"",1,0))</f>
        <v>0</v>
      </c>
      <c r="W30" s="55">
        <f>IF('Данные индикаторов'!X33="No Data",1,IF('Условный расчет данных'!X34&lt;&gt;"",1,0))</f>
        <v>0</v>
      </c>
      <c r="X30" s="55">
        <f>IF('Данные индикаторов'!Y33="No Data",1,IF('Условный расчет данных'!Y34&lt;&gt;"",1,0))</f>
        <v>0</v>
      </c>
      <c r="Y30" s="55">
        <f>IF('Данные индикаторов'!Z33="No Data",1,IF('Условный расчет данных'!Z34&lt;&gt;"",1,0))</f>
        <v>0</v>
      </c>
      <c r="Z30" s="55">
        <f>IF('Данные индикаторов'!AA33="No Data",1,IF('Условный расчет данных'!AA34&lt;&gt;"",1,0))</f>
        <v>0</v>
      </c>
      <c r="AA30" s="55">
        <f>IF('Данные индикаторов'!AB33="No Data",1,IF('Условный расчет данных'!AB34&lt;&gt;"",1,0))</f>
        <v>0</v>
      </c>
      <c r="AB30" s="55">
        <f>IF('Данные индикаторов'!AC33="No Data",1,IF('Условный расчет данных'!AC34&lt;&gt;"",1,0))</f>
        <v>0</v>
      </c>
      <c r="AC30" s="55">
        <f>IF('Данные индикаторов'!AD33="No Data",1,IF('Условный расчет данных'!AD34&lt;&gt;"",1,0))</f>
        <v>0</v>
      </c>
      <c r="AD30" s="55">
        <f>IF('Данные индикаторов'!AE33="No Data",1,IF('Условный расчет данных'!AE34&lt;&gt;"",1,0))</f>
        <v>0</v>
      </c>
      <c r="AE30" s="55">
        <f>IF('Данные индикаторов'!AF33="No Data",1,IF('Условный расчет данных'!AF34&lt;&gt;"",1,0))</f>
        <v>1</v>
      </c>
      <c r="AF30" s="55">
        <f>IF('Данные индикаторов'!AG33="No Data",1,IF('Условный расчет данных'!AG34&lt;&gt;"",1,0))</f>
        <v>0</v>
      </c>
      <c r="AG30" s="55">
        <f>IF('Данные индикаторов'!AI33="No Data",1,IF('Условный расчет данных'!AH34&lt;&gt;"",1,0))</f>
        <v>0</v>
      </c>
      <c r="AH30" s="55">
        <f>IF('Данные индикаторов'!AJ33="No Data",1,IF('Условный расчет данных'!AI34&lt;&gt;"",1,0))</f>
        <v>0</v>
      </c>
      <c r="AI30" s="55">
        <f>IF('Данные индикаторов'!AK33="No Data",1,IF('Условный расчет данных'!AJ34&lt;&gt;"",1,0))</f>
        <v>0</v>
      </c>
      <c r="AJ30" s="55">
        <f>IF('Данные индикаторов'!AL33="No Data",1,IF('Условный расчет данных'!AK34&lt;&gt;"",1,0))</f>
        <v>0</v>
      </c>
      <c r="AK30" s="55">
        <f>IF('Данные индикаторов'!AM33="No Data",1,IF('Условный расчет данных'!AL34&lt;&gt;"",1,0))</f>
        <v>0</v>
      </c>
      <c r="AL30" s="55">
        <f>IF('Данные индикаторов'!AN33="No Data",1,IF('Условный расчет данных'!AM34&lt;&gt;"",1,0))</f>
        <v>0</v>
      </c>
      <c r="AM30" s="55">
        <f>IF('Данные индикаторов'!AO33="No Data",1,IF('Условный расчет данных'!AN34&lt;&gt;"",1,0))</f>
        <v>0</v>
      </c>
      <c r="AN30" s="55">
        <f>IF('Данные индикаторов'!AP33="No Data",1,IF('Условный расчет данных'!AO34&lt;&gt;"",1,0))</f>
        <v>0</v>
      </c>
      <c r="AO30" s="55">
        <f>IF('Данные индикаторов'!AQ33="No Data",1,IF('Условный расчет данных'!AS34&lt;&gt;"",1,0))</f>
        <v>0</v>
      </c>
      <c r="AP30" s="55">
        <f>IF('Данные индикаторов'!AR33="No Data",1,IF('Условный расчет данных'!AT34&lt;&gt;"",1,0))</f>
        <v>0</v>
      </c>
      <c r="AQ30" s="55">
        <f>IF('Данные индикаторов'!AS33="No Data",1,IF('Условный расчет данных'!AU34&lt;&gt;"",1,0))</f>
        <v>0</v>
      </c>
      <c r="AR30" s="55">
        <f>IF('Данные индикаторов'!AT33="No Data",1,IF('Условный расчет данных'!AS34&lt;&gt;"",1,0))</f>
        <v>0</v>
      </c>
      <c r="AS30" s="55">
        <f>IF('Данные индикаторов'!AU33="No Data",1,IF('Условный расчет данных'!AT34&lt;&gt;"",1,0))</f>
        <v>0</v>
      </c>
      <c r="AT30" s="55">
        <f>IF('Данные индикаторов'!AV33="No Data",1,IF('Условный расчет данных'!AU34&lt;&gt;"",1,0))</f>
        <v>0</v>
      </c>
      <c r="AU30" s="55">
        <f>IF('Данные индикаторов'!AW33="No Data",1,IF('Условный расчет данных'!AV34&lt;&gt;"",1,0))</f>
        <v>0</v>
      </c>
      <c r="AV30" s="55">
        <f>IF('Данные индикаторов'!AX33="No Data",1,IF('Условный расчет данных'!AW34&lt;&gt;"",1,0))</f>
        <v>0</v>
      </c>
      <c r="AW30" s="55">
        <f>IF('Данные индикаторов'!AY33="No Data",1,IF('Условный расчет данных'!AX34&lt;&gt;"",1,0))</f>
        <v>0</v>
      </c>
      <c r="AX30" s="55">
        <f>IF('Данные индикаторов'!AZ33="No Data",1,IF('Условный расчет данных'!AY34&lt;&gt;"",1,0))</f>
        <v>0</v>
      </c>
      <c r="AY30" s="55">
        <f>IF('Данные индикаторов'!BA33="No Data",1,IF('Условный расчет данных'!AZ34&lt;&gt;"",1,0))</f>
        <v>0</v>
      </c>
      <c r="AZ30" s="55">
        <f>IF('Данные индикаторов'!BB33="No Data",1,IF('Условный расчет данных'!BA34&lt;&gt;"",1,0))</f>
        <v>0</v>
      </c>
      <c r="BA30" s="55">
        <f>IF('Данные индикаторов'!BC33="No Data",1,IF('Условный расчет данных'!BB34&lt;&gt;"",1,0))</f>
        <v>0</v>
      </c>
      <c r="BB30" s="55">
        <f>IF('Данные индикаторов'!BD33="No Data",1,IF('Условный расчет данных'!BC34&lt;&gt;"",1,0))</f>
        <v>0</v>
      </c>
      <c r="BC30" s="55">
        <f>IF('Данные индикаторов'!BE33="No Data",1,IF('Условный расчет данных'!BD34&lt;&gt;"",1,0))</f>
        <v>0</v>
      </c>
      <c r="BD30" s="55">
        <f>IF('Данные индикаторов'!BF33="No Data",1,IF('Условный расчет данных'!BE34&lt;&gt;"",1,0))</f>
        <v>0</v>
      </c>
      <c r="BE30" s="55">
        <f>IF('Данные индикаторов'!BG33="No Data",1,IF('Условный расчет данных'!BF34&lt;&gt;"",1,0))</f>
        <v>0</v>
      </c>
      <c r="BF30" s="55">
        <f>IF('Данные индикаторов'!BH33="No Data",1,IF('Условный расчет данных'!BG34&lt;&gt;"",1,0))</f>
        <v>0</v>
      </c>
      <c r="BG30" s="55">
        <f>IF('Данные индикаторов'!BI33="No Data",1,IF('Условный расчет данных'!BH34&lt;&gt;"",1,0))</f>
        <v>0</v>
      </c>
      <c r="BH30" s="55">
        <f>IF('Данные индикаторов'!BJ33="No Data",1,IF('Условный расчет данных'!BI34&lt;&gt;"",1,0))</f>
        <v>0</v>
      </c>
      <c r="BI30" s="55">
        <f>IF('Данные индикаторов'!BK33="No Data",1,IF('Условный расчет данных'!BJ34&lt;&gt;"",1,0))</f>
        <v>0</v>
      </c>
      <c r="BJ30" s="55">
        <f>IF('Данные индикаторов'!BL33="No Data",1,IF('Условный расчет данных'!BK34&lt;&gt;"",1,0))</f>
        <v>0</v>
      </c>
      <c r="BK30">
        <f t="shared" si="0"/>
        <v>1</v>
      </c>
      <c r="BL30" s="57">
        <f t="shared" si="1"/>
        <v>1.8518518518518517E-2</v>
      </c>
    </row>
    <row r="31" spans="1:64" ht="15.75">
      <c r="A31" s="328" t="s">
        <v>92</v>
      </c>
      <c r="B31" s="55">
        <f>IF('Данные индикаторов'!D34="No Data",1,IF('Условный расчет данных'!C35&lt;&gt;"",1,0))</f>
        <v>0</v>
      </c>
      <c r="C31" s="55">
        <f>IF('Данные индикаторов'!E34="No Data",1,IF('Условный расчет данных'!D35&lt;&gt;"",1,0))</f>
        <v>0</v>
      </c>
      <c r="D31" s="55">
        <f>IF('Данные индикаторов'!F34="No Data",1,IF('Условный расчет данных'!E35&lt;&gt;"",1,0))</f>
        <v>0</v>
      </c>
      <c r="E31" s="55">
        <f>IF('Данные индикаторов'!G34="No Data",1,IF('Условный расчет данных'!F35&lt;&gt;"",1,0))</f>
        <v>0</v>
      </c>
      <c r="F31" s="55">
        <f>IF('Данные индикаторов'!H34="No Data",1,IF('Условный расчет данных'!G35&lt;&gt;"",1,0))</f>
        <v>0</v>
      </c>
      <c r="G31" s="55">
        <f>IF('Данные индикаторов'!I34="No Data",1,IF('Условный расчет данных'!H35&lt;&gt;"",1,0))</f>
        <v>0</v>
      </c>
      <c r="H31" s="55">
        <f>IF('Данные индикаторов'!J34="No Data",1,IF('Условный расчет данных'!I35&lt;&gt;"",1,0))</f>
        <v>0</v>
      </c>
      <c r="I31" s="55">
        <f>IF('Данные индикаторов'!K34="No Data",1,IF('Условный расчет данных'!J35&lt;&gt;"",1,0))</f>
        <v>0</v>
      </c>
      <c r="J31" s="55">
        <f>IF('Данные индикаторов'!L34="No Data",1,IF('Условный расчет данных'!K35&lt;&gt;"",1,0))</f>
        <v>0</v>
      </c>
      <c r="K31" s="55">
        <f>IF('Данные индикаторов'!AH34="No Data",1,IF('Условный расчет данных'!L35&lt;&gt;"",1,0))</f>
        <v>0</v>
      </c>
      <c r="L31" s="55">
        <f>IF('Данные индикаторов'!M34="No Data",1,IF('Условный расчет данных'!M35&lt;&gt;"",1,0))</f>
        <v>0</v>
      </c>
      <c r="M31" s="55">
        <f>IF('Данные индикаторов'!N34="No Data",1,IF('Условный расчет данных'!N35&lt;&gt;"",1,0))</f>
        <v>0</v>
      </c>
      <c r="N31" s="55">
        <f>IF('Данные индикаторов'!O34="No Data",1,IF('Условный расчет данных'!O35&lt;&gt;"",1,0))</f>
        <v>0</v>
      </c>
      <c r="O31" s="55">
        <f>IF('Данные индикаторов'!P34="No Data",1,IF('Условный расчет данных'!P35&lt;&gt;"",1,0))</f>
        <v>0</v>
      </c>
      <c r="P31" s="55">
        <f>IF('Данные индикаторов'!Q34="No Data",1,IF('Условный расчет данных'!Q35&lt;&gt;"",1,0))</f>
        <v>0</v>
      </c>
      <c r="Q31" s="55">
        <f>IF('Данные индикаторов'!R34="No Data",1,IF('Условный расчет данных'!R35&lt;&gt;"",1,0))</f>
        <v>0</v>
      </c>
      <c r="R31" s="55">
        <f>IF('Данные индикаторов'!S34="No Data",1,IF('Условный расчет данных'!S35&lt;&gt;"",1,0))</f>
        <v>0</v>
      </c>
      <c r="S31" s="55">
        <f>IF('Данные индикаторов'!T34="No Data",1,IF('Условный расчет данных'!T35&lt;&gt;"",1,0))</f>
        <v>0</v>
      </c>
      <c r="T31" s="55">
        <f>IF('Данные индикаторов'!U34="No Data",1,IF('Условный расчет данных'!U35&lt;&gt;"",1,0))</f>
        <v>0</v>
      </c>
      <c r="U31" s="55">
        <f>IF('Данные индикаторов'!V34="No Data",1,IF('Условный расчет данных'!V35&lt;&gt;"",1,0))</f>
        <v>0</v>
      </c>
      <c r="V31" s="55">
        <f>IF('Данные индикаторов'!W34="No Data",1,IF('Условный расчет данных'!W35&lt;&gt;"",1,0))</f>
        <v>0</v>
      </c>
      <c r="W31" s="55">
        <f>IF('Данные индикаторов'!X34="No Data",1,IF('Условный расчет данных'!X35&lt;&gt;"",1,0))</f>
        <v>0</v>
      </c>
      <c r="X31" s="55">
        <f>IF('Данные индикаторов'!Y34="No Data",1,IF('Условный расчет данных'!Y35&lt;&gt;"",1,0))</f>
        <v>0</v>
      </c>
      <c r="Y31" s="55">
        <f>IF('Данные индикаторов'!Z34="No Data",1,IF('Условный расчет данных'!Z35&lt;&gt;"",1,0))</f>
        <v>0</v>
      </c>
      <c r="Z31" s="55">
        <f>IF('Данные индикаторов'!AA34="No Data",1,IF('Условный расчет данных'!AA35&lt;&gt;"",1,0))</f>
        <v>0</v>
      </c>
      <c r="AA31" s="55">
        <f>IF('Данные индикаторов'!AB34="No Data",1,IF('Условный расчет данных'!AB35&lt;&gt;"",1,0))</f>
        <v>0</v>
      </c>
      <c r="AB31" s="55">
        <f>IF('Данные индикаторов'!AC34="No Data",1,IF('Условный расчет данных'!AC35&lt;&gt;"",1,0))</f>
        <v>0</v>
      </c>
      <c r="AC31" s="55">
        <f>IF('Данные индикаторов'!AD34="No Data",1,IF('Условный расчет данных'!AD35&lt;&gt;"",1,0))</f>
        <v>0</v>
      </c>
      <c r="AD31" s="55">
        <f>IF('Данные индикаторов'!AE34="No Data",1,IF('Условный расчет данных'!AE35&lt;&gt;"",1,0))</f>
        <v>0</v>
      </c>
      <c r="AE31" s="55">
        <f>IF('Данные индикаторов'!AF34="No Data",1,IF('Условный расчет данных'!AF35&lt;&gt;"",1,0))</f>
        <v>1</v>
      </c>
      <c r="AF31" s="55">
        <f>IF('Данные индикаторов'!AG34="No Data",1,IF('Условный расчет данных'!AG35&lt;&gt;"",1,0))</f>
        <v>0</v>
      </c>
      <c r="AG31" s="55">
        <f>IF('Данные индикаторов'!AI34="No Data",1,IF('Условный расчет данных'!AH35&lt;&gt;"",1,0))</f>
        <v>0</v>
      </c>
      <c r="AH31" s="55">
        <f>IF('Данные индикаторов'!AJ34="No Data",1,IF('Условный расчет данных'!AI35&lt;&gt;"",1,0))</f>
        <v>0</v>
      </c>
      <c r="AI31" s="55">
        <f>IF('Данные индикаторов'!AK34="No Data",1,IF('Условный расчет данных'!AJ35&lt;&gt;"",1,0))</f>
        <v>0</v>
      </c>
      <c r="AJ31" s="55">
        <f>IF('Данные индикаторов'!AL34="No Data",1,IF('Условный расчет данных'!AK35&lt;&gt;"",1,0))</f>
        <v>0</v>
      </c>
      <c r="AK31" s="55">
        <f>IF('Данные индикаторов'!AM34="No Data",1,IF('Условный расчет данных'!AL35&lt;&gt;"",1,0))</f>
        <v>0</v>
      </c>
      <c r="AL31" s="55">
        <f>IF('Данные индикаторов'!AN34="No Data",1,IF('Условный расчет данных'!AM35&lt;&gt;"",1,0))</f>
        <v>0</v>
      </c>
      <c r="AM31" s="55">
        <f>IF('Данные индикаторов'!AO34="No Data",1,IF('Условный расчет данных'!AN35&lt;&gt;"",1,0))</f>
        <v>0</v>
      </c>
      <c r="AN31" s="55">
        <f>IF('Данные индикаторов'!AP34="No Data",1,IF('Условный расчет данных'!AO35&lt;&gt;"",1,0))</f>
        <v>0</v>
      </c>
      <c r="AO31" s="55">
        <f>IF('Данные индикаторов'!AQ34="No Data",1,IF('Условный расчет данных'!AS35&lt;&gt;"",1,0))</f>
        <v>0</v>
      </c>
      <c r="AP31" s="55">
        <f>IF('Данные индикаторов'!AR34="No Data",1,IF('Условный расчет данных'!AT35&lt;&gt;"",1,0))</f>
        <v>0</v>
      </c>
      <c r="AQ31" s="55">
        <f>IF('Данные индикаторов'!AS34="No Data",1,IF('Условный расчет данных'!AU35&lt;&gt;"",1,0))</f>
        <v>0</v>
      </c>
      <c r="AR31" s="55">
        <f>IF('Данные индикаторов'!AT34="No Data",1,IF('Условный расчет данных'!AS35&lt;&gt;"",1,0))</f>
        <v>0</v>
      </c>
      <c r="AS31" s="55">
        <f>IF('Данные индикаторов'!AU34="No Data",1,IF('Условный расчет данных'!AT35&lt;&gt;"",1,0))</f>
        <v>0</v>
      </c>
      <c r="AT31" s="55">
        <f>IF('Данные индикаторов'!AV34="No Data",1,IF('Условный расчет данных'!AU35&lt;&gt;"",1,0))</f>
        <v>0</v>
      </c>
      <c r="AU31" s="55">
        <f>IF('Данные индикаторов'!AW34="No Data",1,IF('Условный расчет данных'!AV35&lt;&gt;"",1,0))</f>
        <v>0</v>
      </c>
      <c r="AV31" s="55">
        <f>IF('Данные индикаторов'!AX34="No Data",1,IF('Условный расчет данных'!AW35&lt;&gt;"",1,0))</f>
        <v>0</v>
      </c>
      <c r="AW31" s="55">
        <f>IF('Данные индикаторов'!AY34="No Data",1,IF('Условный расчет данных'!AX35&lt;&gt;"",1,0))</f>
        <v>0</v>
      </c>
      <c r="AX31" s="55">
        <f>IF('Данные индикаторов'!AZ34="No Data",1,IF('Условный расчет данных'!AY35&lt;&gt;"",1,0))</f>
        <v>0</v>
      </c>
      <c r="AY31" s="55">
        <f>IF('Данные индикаторов'!BA34="No Data",1,IF('Условный расчет данных'!AZ35&lt;&gt;"",1,0))</f>
        <v>0</v>
      </c>
      <c r="AZ31" s="55">
        <f>IF('Данные индикаторов'!BB34="No Data",1,IF('Условный расчет данных'!BA35&lt;&gt;"",1,0))</f>
        <v>0</v>
      </c>
      <c r="BA31" s="55">
        <f>IF('Данные индикаторов'!BC34="No Data",1,IF('Условный расчет данных'!BB35&lt;&gt;"",1,0))</f>
        <v>0</v>
      </c>
      <c r="BB31" s="55">
        <f>IF('Данные индикаторов'!BD34="No Data",1,IF('Условный расчет данных'!BC35&lt;&gt;"",1,0))</f>
        <v>0</v>
      </c>
      <c r="BC31" s="55">
        <f>IF('Данные индикаторов'!BE34="No Data",1,IF('Условный расчет данных'!BD35&lt;&gt;"",1,0))</f>
        <v>0</v>
      </c>
      <c r="BD31" s="55">
        <f>IF('Данные индикаторов'!BF34="No Data",1,IF('Условный расчет данных'!BE35&lt;&gt;"",1,0))</f>
        <v>0</v>
      </c>
      <c r="BE31" s="55">
        <f>IF('Данные индикаторов'!BG34="No Data",1,IF('Условный расчет данных'!BF35&lt;&gt;"",1,0))</f>
        <v>0</v>
      </c>
      <c r="BF31" s="55">
        <f>IF('Данные индикаторов'!BH34="No Data",1,IF('Условный расчет данных'!BG35&lt;&gt;"",1,0))</f>
        <v>0</v>
      </c>
      <c r="BG31" s="55">
        <f>IF('Данные индикаторов'!BI34="No Data",1,IF('Условный расчет данных'!BH35&lt;&gt;"",1,0))</f>
        <v>0</v>
      </c>
      <c r="BH31" s="55">
        <f>IF('Данные индикаторов'!BJ34="No Data",1,IF('Условный расчет данных'!BI35&lt;&gt;"",1,0))</f>
        <v>0</v>
      </c>
      <c r="BI31" s="55">
        <f>IF('Данные индикаторов'!BK34="No Data",1,IF('Условный расчет данных'!BJ35&lt;&gt;"",1,0))</f>
        <v>0</v>
      </c>
      <c r="BJ31" s="55">
        <f>IF('Данные индикаторов'!BL34="No Data",1,IF('Условный расчет данных'!BK35&lt;&gt;"",1,0))</f>
        <v>0</v>
      </c>
      <c r="BK31">
        <f t="shared" si="0"/>
        <v>1</v>
      </c>
      <c r="BL31" s="57">
        <f t="shared" si="1"/>
        <v>1.8518518518518517E-2</v>
      </c>
    </row>
    <row r="32" spans="1:64" ht="15.75">
      <c r="A32" s="343" t="s">
        <v>93</v>
      </c>
      <c r="B32" s="55">
        <f>IF('Данные индикаторов'!D35="No Data",1,IF('Условный расчет данных'!C36&lt;&gt;"",1,0))</f>
        <v>0</v>
      </c>
      <c r="C32" s="55">
        <f>IF('Данные индикаторов'!E35="No Data",1,IF('Условный расчет данных'!D36&lt;&gt;"",1,0))</f>
        <v>0</v>
      </c>
      <c r="D32" s="55">
        <f>IF('Данные индикаторов'!F35="No Data",1,IF('Условный расчет данных'!E36&lt;&gt;"",1,0))</f>
        <v>0</v>
      </c>
      <c r="E32" s="55">
        <f>IF('Данные индикаторов'!G35="No Data",1,IF('Условный расчет данных'!F36&lt;&gt;"",1,0))</f>
        <v>0</v>
      </c>
      <c r="F32" s="55">
        <f>IF('Данные индикаторов'!H35="No Data",1,IF('Условный расчет данных'!G36&lt;&gt;"",1,0))</f>
        <v>0</v>
      </c>
      <c r="G32" s="55">
        <f>IF('Данные индикаторов'!I35="No Data",1,IF('Условный расчет данных'!H36&lt;&gt;"",1,0))</f>
        <v>0</v>
      </c>
      <c r="H32" s="55">
        <f>IF('Данные индикаторов'!J35="No Data",1,IF('Условный расчет данных'!I36&lt;&gt;"",1,0))</f>
        <v>0</v>
      </c>
      <c r="I32" s="55">
        <f>IF('Данные индикаторов'!K35="No Data",1,IF('Условный расчет данных'!J36&lt;&gt;"",1,0))</f>
        <v>0</v>
      </c>
      <c r="J32" s="55">
        <f>IF('Данные индикаторов'!L35="No Data",1,IF('Условный расчет данных'!K36&lt;&gt;"",1,0))</f>
        <v>0</v>
      </c>
      <c r="K32" s="55">
        <f>IF('Данные индикаторов'!AH35="No Data",1,IF('Условный расчет данных'!L36&lt;&gt;"",1,0))</f>
        <v>0</v>
      </c>
      <c r="L32" s="55">
        <f>IF('Данные индикаторов'!M35="No Data",1,IF('Условный расчет данных'!M36&lt;&gt;"",1,0))</f>
        <v>0</v>
      </c>
      <c r="M32" s="55">
        <f>IF('Данные индикаторов'!N35="No Data",1,IF('Условный расчет данных'!N36&lt;&gt;"",1,0))</f>
        <v>0</v>
      </c>
      <c r="N32" s="55">
        <f>IF('Данные индикаторов'!O35="No Data",1,IF('Условный расчет данных'!O36&lt;&gt;"",1,0))</f>
        <v>0</v>
      </c>
      <c r="O32" s="55">
        <f>IF('Данные индикаторов'!P35="No Data",1,IF('Условный расчет данных'!P36&lt;&gt;"",1,0))</f>
        <v>0</v>
      </c>
      <c r="P32" s="55">
        <f>IF('Данные индикаторов'!Q35="No Data",1,IF('Условный расчет данных'!Q36&lt;&gt;"",1,0))</f>
        <v>0</v>
      </c>
      <c r="Q32" s="55">
        <f>IF('Данные индикаторов'!R35="No Data",1,IF('Условный расчет данных'!R36&lt;&gt;"",1,0))</f>
        <v>0</v>
      </c>
      <c r="R32" s="55">
        <f>IF('Данные индикаторов'!S35="No Data",1,IF('Условный расчет данных'!S36&lt;&gt;"",1,0))</f>
        <v>0</v>
      </c>
      <c r="S32" s="55">
        <f>IF('Данные индикаторов'!T35="No Data",1,IF('Условный расчет данных'!T36&lt;&gt;"",1,0))</f>
        <v>0</v>
      </c>
      <c r="T32" s="55">
        <f>IF('Данные индикаторов'!U35="No Data",1,IF('Условный расчет данных'!U36&lt;&gt;"",1,0))</f>
        <v>0</v>
      </c>
      <c r="U32" s="55">
        <f>IF('Данные индикаторов'!V35="No Data",1,IF('Условный расчет данных'!V36&lt;&gt;"",1,0))</f>
        <v>0</v>
      </c>
      <c r="V32" s="55">
        <f>IF('Данные индикаторов'!W35="No Data",1,IF('Условный расчет данных'!W36&lt;&gt;"",1,0))</f>
        <v>0</v>
      </c>
      <c r="W32" s="55">
        <f>IF('Данные индикаторов'!X35="No Data",1,IF('Условный расчет данных'!X36&lt;&gt;"",1,0))</f>
        <v>0</v>
      </c>
      <c r="X32" s="55">
        <f>IF('Данные индикаторов'!Y35="No Data",1,IF('Условный расчет данных'!Y36&lt;&gt;"",1,0))</f>
        <v>0</v>
      </c>
      <c r="Y32" s="55">
        <f>IF('Данные индикаторов'!Z35="No Data",1,IF('Условный расчет данных'!Z36&lt;&gt;"",1,0))</f>
        <v>0</v>
      </c>
      <c r="Z32" s="55">
        <f>IF('Данные индикаторов'!AA35="No Data",1,IF('Условный расчет данных'!AA36&lt;&gt;"",1,0))</f>
        <v>0</v>
      </c>
      <c r="AA32" s="55">
        <f>IF('Данные индикаторов'!AB35="No Data",1,IF('Условный расчет данных'!AB36&lt;&gt;"",1,0))</f>
        <v>0</v>
      </c>
      <c r="AB32" s="55">
        <f>IF('Данные индикаторов'!AC35="No Data",1,IF('Условный расчет данных'!AC36&lt;&gt;"",1,0))</f>
        <v>0</v>
      </c>
      <c r="AC32" s="55">
        <f>IF('Данные индикаторов'!AD35="No Data",1,IF('Условный расчет данных'!AD36&lt;&gt;"",1,0))</f>
        <v>0</v>
      </c>
      <c r="AD32" s="55">
        <f>IF('Данные индикаторов'!AE35="No Data",1,IF('Условный расчет данных'!AE36&lt;&gt;"",1,0))</f>
        <v>0</v>
      </c>
      <c r="AE32" s="55">
        <f>IF('Данные индикаторов'!AF35="No Data",1,IF('Условный расчет данных'!AF36&lt;&gt;"",1,0))</f>
        <v>1</v>
      </c>
      <c r="AF32" s="55">
        <f>IF('Данные индикаторов'!AG35="No Data",1,IF('Условный расчет данных'!AG36&lt;&gt;"",1,0))</f>
        <v>0</v>
      </c>
      <c r="AG32" s="55">
        <f>IF('Данные индикаторов'!AI35="No Data",1,IF('Условный расчет данных'!AH36&lt;&gt;"",1,0))</f>
        <v>0</v>
      </c>
      <c r="AH32" s="55">
        <f>IF('Данные индикаторов'!AJ35="No Data",1,IF('Условный расчет данных'!AI36&lt;&gt;"",1,0))</f>
        <v>0</v>
      </c>
      <c r="AI32" s="55">
        <f>IF('Данные индикаторов'!AK35="No Data",1,IF('Условный расчет данных'!AJ36&lt;&gt;"",1,0))</f>
        <v>0</v>
      </c>
      <c r="AJ32" s="55">
        <f>IF('Данные индикаторов'!AL35="No Data",1,IF('Условный расчет данных'!AK36&lt;&gt;"",1,0))</f>
        <v>0</v>
      </c>
      <c r="AK32" s="55">
        <f>IF('Данные индикаторов'!AM35="No Data",1,IF('Условный расчет данных'!AL36&lt;&gt;"",1,0))</f>
        <v>0</v>
      </c>
      <c r="AL32" s="55">
        <f>IF('Данные индикаторов'!AN35="No Data",1,IF('Условный расчет данных'!AM36&lt;&gt;"",1,0))</f>
        <v>0</v>
      </c>
      <c r="AM32" s="55">
        <f>IF('Данные индикаторов'!AO35="No Data",1,IF('Условный расчет данных'!AN36&lt;&gt;"",1,0))</f>
        <v>0</v>
      </c>
      <c r="AN32" s="55">
        <f>IF('Данные индикаторов'!AP35="No Data",1,IF('Условный расчет данных'!AO36&lt;&gt;"",1,0))</f>
        <v>0</v>
      </c>
      <c r="AO32" s="55">
        <f>IF('Данные индикаторов'!AQ35="No Data",1,IF('Условный расчет данных'!AS36&lt;&gt;"",1,0))</f>
        <v>0</v>
      </c>
      <c r="AP32" s="55">
        <f>IF('Данные индикаторов'!AR35="No Data",1,IF('Условный расчет данных'!AT36&lt;&gt;"",1,0))</f>
        <v>0</v>
      </c>
      <c r="AQ32" s="55">
        <f>IF('Данные индикаторов'!AS35="No Data",1,IF('Условный расчет данных'!AU36&lt;&gt;"",1,0))</f>
        <v>0</v>
      </c>
      <c r="AR32" s="55">
        <f>IF('Данные индикаторов'!AT35="No Data",1,IF('Условный расчет данных'!AS36&lt;&gt;"",1,0))</f>
        <v>0</v>
      </c>
      <c r="AS32" s="55">
        <f>IF('Данные индикаторов'!AU35="No Data",1,IF('Условный расчет данных'!AT36&lt;&gt;"",1,0))</f>
        <v>0</v>
      </c>
      <c r="AT32" s="55">
        <f>IF('Данные индикаторов'!AV35="No Data",1,IF('Условный расчет данных'!AU36&lt;&gt;"",1,0))</f>
        <v>0</v>
      </c>
      <c r="AU32" s="55">
        <f>IF('Данные индикаторов'!AW35="No Data",1,IF('Условный расчет данных'!AV36&lt;&gt;"",1,0))</f>
        <v>0</v>
      </c>
      <c r="AV32" s="55">
        <f>IF('Данные индикаторов'!AX35="No Data",1,IF('Условный расчет данных'!AW36&lt;&gt;"",1,0))</f>
        <v>0</v>
      </c>
      <c r="AW32" s="55">
        <f>IF('Данные индикаторов'!AY35="No Data",1,IF('Условный расчет данных'!AX36&lt;&gt;"",1,0))</f>
        <v>0</v>
      </c>
      <c r="AX32" s="55">
        <f>IF('Данные индикаторов'!AZ35="No Data",1,IF('Условный расчет данных'!AY36&lt;&gt;"",1,0))</f>
        <v>0</v>
      </c>
      <c r="AY32" s="55">
        <f>IF('Данные индикаторов'!BA35="No Data",1,IF('Условный расчет данных'!AZ36&lt;&gt;"",1,0))</f>
        <v>0</v>
      </c>
      <c r="AZ32" s="55">
        <f>IF('Данные индикаторов'!BB35="No Data",1,IF('Условный расчет данных'!BA36&lt;&gt;"",1,0))</f>
        <v>0</v>
      </c>
      <c r="BA32" s="55">
        <f>IF('Данные индикаторов'!BC35="No Data",1,IF('Условный расчет данных'!BB36&lt;&gt;"",1,0))</f>
        <v>0</v>
      </c>
      <c r="BB32" s="55">
        <f>IF('Данные индикаторов'!BD35="No Data",1,IF('Условный расчет данных'!BC36&lt;&gt;"",1,0))</f>
        <v>0</v>
      </c>
      <c r="BC32" s="55">
        <f>IF('Данные индикаторов'!BE35="No Data",1,IF('Условный расчет данных'!BD36&lt;&gt;"",1,0))</f>
        <v>0</v>
      </c>
      <c r="BD32" s="55">
        <f>IF('Данные индикаторов'!BF35="No Data",1,IF('Условный расчет данных'!BE36&lt;&gt;"",1,0))</f>
        <v>0</v>
      </c>
      <c r="BE32" s="55">
        <f>IF('Данные индикаторов'!BG35="No Data",1,IF('Условный расчет данных'!BF36&lt;&gt;"",1,0))</f>
        <v>0</v>
      </c>
      <c r="BF32" s="55">
        <f>IF('Данные индикаторов'!BH35="No Data",1,IF('Условный расчет данных'!BG36&lt;&gt;"",1,0))</f>
        <v>0</v>
      </c>
      <c r="BG32" s="55">
        <f>IF('Данные индикаторов'!BI35="No Data",1,IF('Условный расчет данных'!BH36&lt;&gt;"",1,0))</f>
        <v>0</v>
      </c>
      <c r="BH32" s="55">
        <f>IF('Данные индикаторов'!BJ35="No Data",1,IF('Условный расчет данных'!BI36&lt;&gt;"",1,0))</f>
        <v>0</v>
      </c>
      <c r="BI32" s="55">
        <f>IF('Данные индикаторов'!BK35="No Data",1,IF('Условный расчет данных'!BJ36&lt;&gt;"",1,0))</f>
        <v>0</v>
      </c>
      <c r="BJ32" s="55">
        <f>IF('Данные индикаторов'!BL35="No Data",1,IF('Условный расчет данных'!BK36&lt;&gt;"",1,0))</f>
        <v>0</v>
      </c>
      <c r="BK32">
        <f t="shared" si="0"/>
        <v>1</v>
      </c>
      <c r="BL32" s="57">
        <f t="shared" si="1"/>
        <v>1.8518518518518517E-2</v>
      </c>
    </row>
    <row r="33" spans="1:64" ht="15.75">
      <c r="A33" s="328" t="s">
        <v>94</v>
      </c>
      <c r="B33" s="55">
        <f>IF('Данные индикаторов'!D36="No Data",1,IF('Условный расчет данных'!C37&lt;&gt;"",1,0))</f>
        <v>0</v>
      </c>
      <c r="C33" s="55">
        <f>IF('Данные индикаторов'!E36="No Data",1,IF('Условный расчет данных'!D37&lt;&gt;"",1,0))</f>
        <v>0</v>
      </c>
      <c r="D33" s="55">
        <f>IF('Данные индикаторов'!F36="No Data",1,IF('Условный расчет данных'!E37&lt;&gt;"",1,0))</f>
        <v>0</v>
      </c>
      <c r="E33" s="55">
        <f>IF('Данные индикаторов'!G36="No Data",1,IF('Условный расчет данных'!F37&lt;&gt;"",1,0))</f>
        <v>0</v>
      </c>
      <c r="F33" s="55">
        <f>IF('Данные индикаторов'!H36="No Data",1,IF('Условный расчет данных'!G37&lt;&gt;"",1,0))</f>
        <v>0</v>
      </c>
      <c r="G33" s="55">
        <f>IF('Данные индикаторов'!I36="No Data",1,IF('Условный расчет данных'!H37&lt;&gt;"",1,0))</f>
        <v>1</v>
      </c>
      <c r="H33" s="55">
        <f>IF('Данные индикаторов'!J36="No Data",1,IF('Условный расчет данных'!I37&lt;&gt;"",1,0))</f>
        <v>1</v>
      </c>
      <c r="I33" s="55">
        <f>IF('Данные индикаторов'!K36="No Data",1,IF('Условный расчет данных'!J37&lt;&gt;"",1,0))</f>
        <v>0</v>
      </c>
      <c r="J33" s="55">
        <f>IF('Данные индикаторов'!L36="No Data",1,IF('Условный расчет данных'!K37&lt;&gt;"",1,0))</f>
        <v>0</v>
      </c>
      <c r="K33" s="55">
        <f>IF('Данные индикаторов'!AH36="No Data",1,IF('Условный расчет данных'!L37&lt;&gt;"",1,0))</f>
        <v>0</v>
      </c>
      <c r="L33" s="55">
        <f>IF('Данные индикаторов'!M36="No Data",1,IF('Условный расчет данных'!M37&lt;&gt;"",1,0))</f>
        <v>0</v>
      </c>
      <c r="M33" s="55">
        <f>IF('Данные индикаторов'!N36="No Data",1,IF('Условный расчет данных'!N37&lt;&gt;"",1,0))</f>
        <v>0</v>
      </c>
      <c r="N33" s="55">
        <f>IF('Данные индикаторов'!O36="No Data",1,IF('Условный расчет данных'!O37&lt;&gt;"",1,0))</f>
        <v>0</v>
      </c>
      <c r="O33" s="55">
        <f>IF('Данные индикаторов'!P36="No Data",1,IF('Условный расчет данных'!P37&lt;&gt;"",1,0))</f>
        <v>0</v>
      </c>
      <c r="P33" s="55">
        <f>IF('Данные индикаторов'!Q36="No Data",1,IF('Условный расчет данных'!Q37&lt;&gt;"",1,0))</f>
        <v>0</v>
      </c>
      <c r="Q33" s="55">
        <f>IF('Данные индикаторов'!R36="No Data",1,IF('Условный расчет данных'!R37&lt;&gt;"",1,0))</f>
        <v>0</v>
      </c>
      <c r="R33" s="55">
        <f>IF('Данные индикаторов'!S36="No Data",1,IF('Условный расчет данных'!S37&lt;&gt;"",1,0))</f>
        <v>0</v>
      </c>
      <c r="S33" s="55">
        <f>IF('Данные индикаторов'!T36="No Data",1,IF('Условный расчет данных'!T37&lt;&gt;"",1,0))</f>
        <v>0</v>
      </c>
      <c r="T33" s="55">
        <f>IF('Данные индикаторов'!U36="No Data",1,IF('Условный расчет данных'!U37&lt;&gt;"",1,0))</f>
        <v>0</v>
      </c>
      <c r="U33" s="55">
        <f>IF('Данные индикаторов'!V36="No Data",1,IF('Условный расчет данных'!V37&lt;&gt;"",1,0))</f>
        <v>0</v>
      </c>
      <c r="V33" s="55">
        <f>IF('Данные индикаторов'!W36="No Data",1,IF('Условный расчет данных'!W37&lt;&gt;"",1,0))</f>
        <v>0</v>
      </c>
      <c r="W33" s="55">
        <f>IF('Данные индикаторов'!X36="No Data",1,IF('Условный расчет данных'!X37&lt;&gt;"",1,0))</f>
        <v>0</v>
      </c>
      <c r="X33" s="55">
        <f>IF('Данные индикаторов'!Y36="No Data",1,IF('Условный расчет данных'!Y37&lt;&gt;"",1,0))</f>
        <v>0</v>
      </c>
      <c r="Y33" s="55">
        <f>IF('Данные индикаторов'!Z36="No Data",1,IF('Условный расчет данных'!Z37&lt;&gt;"",1,0))</f>
        <v>0</v>
      </c>
      <c r="Z33" s="55">
        <f>IF('Данные индикаторов'!AA36="No Data",1,IF('Условный расчет данных'!AA37&lt;&gt;"",1,0))</f>
        <v>0</v>
      </c>
      <c r="AA33" s="55">
        <f>IF('Данные индикаторов'!AB36="No Data",1,IF('Условный расчет данных'!AB37&lt;&gt;"",1,0))</f>
        <v>0</v>
      </c>
      <c r="AB33" s="55">
        <f>IF('Данные индикаторов'!AC36="No Data",1,IF('Условный расчет данных'!AC37&lt;&gt;"",1,0))</f>
        <v>0</v>
      </c>
      <c r="AC33" s="55">
        <f>IF('Данные индикаторов'!AD36="No Data",1,IF('Условный расчет данных'!AD37&lt;&gt;"",1,0))</f>
        <v>0</v>
      </c>
      <c r="AD33" s="55">
        <f>IF('Данные индикаторов'!AE36="No Data",1,IF('Условный расчет данных'!AE37&lt;&gt;"",1,0))</f>
        <v>0</v>
      </c>
      <c r="AE33" s="55">
        <f>IF('Данные индикаторов'!AF36="No Data",1,IF('Условный расчет данных'!AF37&lt;&gt;"",1,0))</f>
        <v>1</v>
      </c>
      <c r="AF33" s="55">
        <f>IF('Данные индикаторов'!AG36="No Data",1,IF('Условный расчет данных'!AG37&lt;&gt;"",1,0))</f>
        <v>0</v>
      </c>
      <c r="AG33" s="55">
        <f>IF('Данные индикаторов'!AI36="No Data",1,IF('Условный расчет данных'!AH37&lt;&gt;"",1,0))</f>
        <v>1</v>
      </c>
      <c r="AH33" s="55">
        <f>IF('Данные индикаторов'!AJ36="No Data",1,IF('Условный расчет данных'!AI37&lt;&gt;"",1,0))</f>
        <v>0</v>
      </c>
      <c r="AI33" s="55">
        <f>IF('Данные индикаторов'!AK36="No Data",1,IF('Условный расчет данных'!AJ37&lt;&gt;"",1,0))</f>
        <v>0</v>
      </c>
      <c r="AJ33" s="55">
        <f>IF('Данные индикаторов'!AL36="No Data",1,IF('Условный расчет данных'!AK37&lt;&gt;"",1,0))</f>
        <v>0</v>
      </c>
      <c r="AK33" s="55">
        <f>IF('Данные индикаторов'!AM36="No Data",1,IF('Условный расчет данных'!AL37&lt;&gt;"",1,0))</f>
        <v>1</v>
      </c>
      <c r="AL33" s="55">
        <f>IF('Данные индикаторов'!AN36="No Data",1,IF('Условный расчет данных'!AM37&lt;&gt;"",1,0))</f>
        <v>0</v>
      </c>
      <c r="AM33" s="55">
        <f>IF('Данные индикаторов'!AO36="No Data",1,IF('Условный расчет данных'!AN37&lt;&gt;"",1,0))</f>
        <v>0</v>
      </c>
      <c r="AN33" s="55">
        <f>IF('Данные индикаторов'!AP36="No Data",1,IF('Условный расчет данных'!AO37&lt;&gt;"",1,0))</f>
        <v>0</v>
      </c>
      <c r="AO33" s="55">
        <f>IF('Данные индикаторов'!AQ36="No Data",1,IF('Условный расчет данных'!AS37&lt;&gt;"",1,0))</f>
        <v>1</v>
      </c>
      <c r="AP33" s="55">
        <f>IF('Данные индикаторов'!AR36="No Data",1,IF('Условный расчет данных'!AT37&lt;&gt;"",1,0))</f>
        <v>1</v>
      </c>
      <c r="AQ33" s="55">
        <f>IF('Данные индикаторов'!AS36="No Data",1,IF('Условный расчет данных'!AU37&lt;&gt;"",1,0))</f>
        <v>1</v>
      </c>
      <c r="AR33" s="55">
        <f>IF('Данные индикаторов'!AT36="No Data",1,IF('Условный расчет данных'!AS37&lt;&gt;"",1,0))</f>
        <v>0</v>
      </c>
      <c r="AS33" s="55">
        <f>IF('Данные индикаторов'!AU36="No Data",1,IF('Условный расчет данных'!AT37&lt;&gt;"",1,0))</f>
        <v>0</v>
      </c>
      <c r="AT33" s="55">
        <f>IF('Данные индикаторов'!AV36="No Data",1,IF('Условный расчет данных'!AU37&lt;&gt;"",1,0))</f>
        <v>0</v>
      </c>
      <c r="AU33" s="55">
        <f>IF('Данные индикаторов'!AW36="No Data",1,IF('Условный расчет данных'!AV37&lt;&gt;"",1,0))</f>
        <v>0</v>
      </c>
      <c r="AV33" s="55">
        <f>IF('Данные индикаторов'!AX36="No Data",1,IF('Условный расчет данных'!AW37&lt;&gt;"",1,0))</f>
        <v>0</v>
      </c>
      <c r="AW33" s="55">
        <f>IF('Данные индикаторов'!AY36="No Data",1,IF('Условный расчет данных'!AX37&lt;&gt;"",1,0))</f>
        <v>0</v>
      </c>
      <c r="AX33" s="55">
        <f>IF('Данные индикаторов'!AZ36="No Data",1,IF('Условный расчет данных'!AY37&lt;&gt;"",1,0))</f>
        <v>0</v>
      </c>
      <c r="AY33" s="55">
        <f>IF('Данные индикаторов'!BA36="No Data",1,IF('Условный расчет данных'!AZ37&lt;&gt;"",1,0))</f>
        <v>0</v>
      </c>
      <c r="AZ33" s="55">
        <f>IF('Данные индикаторов'!BB36="No Data",1,IF('Условный расчет данных'!BA37&lt;&gt;"",1,0))</f>
        <v>1</v>
      </c>
      <c r="BA33" s="55">
        <f>IF('Данные индикаторов'!BC36="No Data",1,IF('Условный расчет данных'!BB37&lt;&gt;"",1,0))</f>
        <v>1</v>
      </c>
      <c r="BB33" s="55">
        <f>IF('Данные индикаторов'!BD36="No Data",1,IF('Условный расчет данных'!BC37&lt;&gt;"",1,0))</f>
        <v>0</v>
      </c>
      <c r="BC33" s="55">
        <f>IF('Данные индикаторов'!BE36="No Data",1,IF('Условный расчет данных'!BD37&lt;&gt;"",1,0))</f>
        <v>0</v>
      </c>
      <c r="BD33" s="55">
        <f>IF('Данные индикаторов'!BF36="No Data",1,IF('Условный расчет данных'!BE37&lt;&gt;"",1,0))</f>
        <v>0</v>
      </c>
      <c r="BE33" s="55">
        <f>IF('Данные индикаторов'!BG36="No Data",1,IF('Условный расчет данных'!BF37&lt;&gt;"",1,0))</f>
        <v>0</v>
      </c>
      <c r="BF33" s="55">
        <f>IF('Данные индикаторов'!BH36="No Data",1,IF('Условный расчет данных'!BG37&lt;&gt;"",1,0))</f>
        <v>0</v>
      </c>
      <c r="BG33" s="55">
        <f>IF('Данные индикаторов'!BI36="No Data",1,IF('Условный расчет данных'!BH37&lt;&gt;"",1,0))</f>
        <v>0</v>
      </c>
      <c r="BH33" s="55">
        <f>IF('Данные индикаторов'!BJ36="No Data",1,IF('Условный расчет данных'!BI37&lt;&gt;"",1,0))</f>
        <v>0</v>
      </c>
      <c r="BI33" s="55">
        <f>IF('Данные индикаторов'!BK36="No Data",1,IF('Условный расчет данных'!BJ37&lt;&gt;"",1,0))</f>
        <v>0</v>
      </c>
      <c r="BJ33" s="55">
        <f>IF('Данные индикаторов'!BL36="No Data",1,IF('Условный расчет данных'!BK37&lt;&gt;"",1,0))</f>
        <v>0</v>
      </c>
      <c r="BK33">
        <f t="shared" si="0"/>
        <v>10</v>
      </c>
      <c r="BL33" s="57">
        <f t="shared" si="1"/>
        <v>0.18518518518518517</v>
      </c>
    </row>
    <row r="34" spans="1:64" ht="15.75">
      <c r="A34" s="328" t="s">
        <v>95</v>
      </c>
      <c r="B34" s="55">
        <f>IF('Данные индикаторов'!D37="No Data",1,IF('Условный расчет данных'!C38&lt;&gt;"",1,0))</f>
        <v>0</v>
      </c>
      <c r="C34" s="55">
        <f>IF('Данные индикаторов'!E37="No Data",1,IF('Условный расчет данных'!D38&lt;&gt;"",1,0))</f>
        <v>0</v>
      </c>
      <c r="D34" s="55">
        <f>IF('Данные индикаторов'!F37="No Data",1,IF('Условный расчет данных'!E38&lt;&gt;"",1,0))</f>
        <v>0</v>
      </c>
      <c r="E34" s="55">
        <f>IF('Данные индикаторов'!G37="No Data",1,IF('Условный расчет данных'!F38&lt;&gt;"",1,0))</f>
        <v>0</v>
      </c>
      <c r="F34" s="55">
        <f>IF('Данные индикаторов'!H37="No Data",1,IF('Условный расчет данных'!G38&lt;&gt;"",1,0))</f>
        <v>0</v>
      </c>
      <c r="G34" s="55">
        <f>IF('Данные индикаторов'!I37="No Data",1,IF('Условный расчет данных'!H38&lt;&gt;"",1,0))</f>
        <v>0</v>
      </c>
      <c r="H34" s="55">
        <f>IF('Данные индикаторов'!J37="No Data",1,IF('Условный расчет данных'!I38&lt;&gt;"",1,0))</f>
        <v>1</v>
      </c>
      <c r="I34" s="55">
        <f>IF('Данные индикаторов'!K37="No Data",1,IF('Условный расчет данных'!J38&lt;&gt;"",1,0))</f>
        <v>0</v>
      </c>
      <c r="J34" s="55">
        <f>IF('Данные индикаторов'!L37="No Data",1,IF('Условный расчет данных'!K38&lt;&gt;"",1,0))</f>
        <v>0</v>
      </c>
      <c r="K34" s="55">
        <f>IF('Данные индикаторов'!AH37="No Data",1,IF('Условный расчет данных'!L38&lt;&gt;"",1,0))</f>
        <v>0</v>
      </c>
      <c r="L34" s="55">
        <f>IF('Данные индикаторов'!M37="No Data",1,IF('Условный расчет данных'!M38&lt;&gt;"",1,0))</f>
        <v>0</v>
      </c>
      <c r="M34" s="55">
        <f>IF('Данные индикаторов'!N37="No Data",1,IF('Условный расчет данных'!N38&lt;&gt;"",1,0))</f>
        <v>0</v>
      </c>
      <c r="N34" s="55">
        <f>IF('Данные индикаторов'!O37="No Data",1,IF('Условный расчет данных'!O38&lt;&gt;"",1,0))</f>
        <v>0</v>
      </c>
      <c r="O34" s="55">
        <f>IF('Данные индикаторов'!P37="No Data",1,IF('Условный расчет данных'!P38&lt;&gt;"",1,0))</f>
        <v>0</v>
      </c>
      <c r="P34" s="55">
        <f>IF('Данные индикаторов'!Q37="No Data",1,IF('Условный расчет данных'!Q38&lt;&gt;"",1,0))</f>
        <v>0</v>
      </c>
      <c r="Q34" s="55">
        <f>IF('Данные индикаторов'!R37="No Data",1,IF('Условный расчет данных'!R38&lt;&gt;"",1,0))</f>
        <v>0</v>
      </c>
      <c r="R34" s="55">
        <f>IF('Данные индикаторов'!S37="No Data",1,IF('Условный расчет данных'!S38&lt;&gt;"",1,0))</f>
        <v>0</v>
      </c>
      <c r="S34" s="55">
        <f>IF('Данные индикаторов'!T37="No Data",1,IF('Условный расчет данных'!T38&lt;&gt;"",1,0))</f>
        <v>0</v>
      </c>
      <c r="T34" s="55">
        <f>IF('Данные индикаторов'!U37="No Data",1,IF('Условный расчет данных'!U38&lt;&gt;"",1,0))</f>
        <v>0</v>
      </c>
      <c r="U34" s="55">
        <f>IF('Данные индикаторов'!V37="No Data",1,IF('Условный расчет данных'!V38&lt;&gt;"",1,0))</f>
        <v>0</v>
      </c>
      <c r="V34" s="55">
        <f>IF('Данные индикаторов'!W37="No Data",1,IF('Условный расчет данных'!W38&lt;&gt;"",1,0))</f>
        <v>0</v>
      </c>
      <c r="W34" s="55">
        <f>IF('Данные индикаторов'!X37="No Data",1,IF('Условный расчет данных'!X38&lt;&gt;"",1,0))</f>
        <v>0</v>
      </c>
      <c r="X34" s="55">
        <f>IF('Данные индикаторов'!Y37="No Data",1,IF('Условный расчет данных'!Y38&lt;&gt;"",1,0))</f>
        <v>0</v>
      </c>
      <c r="Y34" s="55">
        <f>IF('Данные индикаторов'!Z37="No Data",1,IF('Условный расчет данных'!Z38&lt;&gt;"",1,0))</f>
        <v>0</v>
      </c>
      <c r="Z34" s="55">
        <f>IF('Данные индикаторов'!AA37="No Data",1,IF('Условный расчет данных'!AA38&lt;&gt;"",1,0))</f>
        <v>0</v>
      </c>
      <c r="AA34" s="55">
        <f>IF('Данные индикаторов'!AB37="No Data",1,IF('Условный расчет данных'!AB38&lt;&gt;"",1,0))</f>
        <v>0</v>
      </c>
      <c r="AB34" s="55">
        <f>IF('Данные индикаторов'!AC37="No Data",1,IF('Условный расчет данных'!AC38&lt;&gt;"",1,0))</f>
        <v>0</v>
      </c>
      <c r="AC34" s="55">
        <f>IF('Данные индикаторов'!AD37="No Data",1,IF('Условный расчет данных'!AD38&lt;&gt;"",1,0))</f>
        <v>0</v>
      </c>
      <c r="AD34" s="55">
        <f>IF('Данные индикаторов'!AE37="No Data",1,IF('Условный расчет данных'!AE38&lt;&gt;"",1,0))</f>
        <v>0</v>
      </c>
      <c r="AE34" s="55">
        <f>IF('Данные индикаторов'!AF37="No Data",1,IF('Условный расчет данных'!AF38&lt;&gt;"",1,0))</f>
        <v>1</v>
      </c>
      <c r="AF34" s="55">
        <f>IF('Данные индикаторов'!AG37="No Data",1,IF('Условный расчет данных'!AG38&lt;&gt;"",1,0))</f>
        <v>0</v>
      </c>
      <c r="AG34" s="55">
        <f>IF('Данные индикаторов'!AI37="No Data",1,IF('Условный расчет данных'!AH38&lt;&gt;"",1,0))</f>
        <v>1</v>
      </c>
      <c r="AH34" s="55">
        <f>IF('Данные индикаторов'!AJ37="No Data",1,IF('Условный расчет данных'!AI38&lt;&gt;"",1,0))</f>
        <v>0</v>
      </c>
      <c r="AI34" s="55">
        <f>IF('Данные индикаторов'!AK37="No Data",1,IF('Условный расчет данных'!AJ38&lt;&gt;"",1,0))</f>
        <v>0</v>
      </c>
      <c r="AJ34" s="55">
        <f>IF('Данные индикаторов'!AL37="No Data",1,IF('Условный расчет данных'!AK38&lt;&gt;"",1,0))</f>
        <v>0</v>
      </c>
      <c r="AK34" s="55">
        <f>IF('Данные индикаторов'!AM37="No Data",1,IF('Условный расчет данных'!AL38&lt;&gt;"",1,0))</f>
        <v>1</v>
      </c>
      <c r="AL34" s="55">
        <f>IF('Данные индикаторов'!AN37="No Data",1,IF('Условный расчет данных'!AM38&lt;&gt;"",1,0))</f>
        <v>0</v>
      </c>
      <c r="AM34" s="55">
        <f>IF('Данные индикаторов'!AO37="No Data",1,IF('Условный расчет данных'!AN38&lt;&gt;"",1,0))</f>
        <v>0</v>
      </c>
      <c r="AN34" s="55">
        <f>IF('Данные индикаторов'!AP37="No Data",1,IF('Условный расчет данных'!AO38&lt;&gt;"",1,0))</f>
        <v>0</v>
      </c>
      <c r="AO34" s="55">
        <f>IF('Данные индикаторов'!AQ37="No Data",1,IF('Условный расчет данных'!AS38&lt;&gt;"",1,0))</f>
        <v>1</v>
      </c>
      <c r="AP34" s="55">
        <f>IF('Данные индикаторов'!AR37="No Data",1,IF('Условный расчет данных'!AT38&lt;&gt;"",1,0))</f>
        <v>1</v>
      </c>
      <c r="AQ34" s="55">
        <f>IF('Данные индикаторов'!AS37="No Data",1,IF('Условный расчет данных'!AU38&lt;&gt;"",1,0))</f>
        <v>1</v>
      </c>
      <c r="AR34" s="55">
        <f>IF('Данные индикаторов'!AT37="No Data",1,IF('Условный расчет данных'!AS38&lt;&gt;"",1,0))</f>
        <v>0</v>
      </c>
      <c r="AS34" s="55">
        <f>IF('Данные индикаторов'!AU37="No Data",1,IF('Условный расчет данных'!AT38&lt;&gt;"",1,0))</f>
        <v>0</v>
      </c>
      <c r="AT34" s="55">
        <f>IF('Данные индикаторов'!AV37="No Data",1,IF('Условный расчет данных'!AU38&lt;&gt;"",1,0))</f>
        <v>0</v>
      </c>
      <c r="AU34" s="55">
        <f>IF('Данные индикаторов'!AW37="No Data",1,IF('Условный расчет данных'!AV38&lt;&gt;"",1,0))</f>
        <v>0</v>
      </c>
      <c r="AV34" s="55">
        <f>IF('Данные индикаторов'!AX37="No Data",1,IF('Условный расчет данных'!AW38&lt;&gt;"",1,0))</f>
        <v>0</v>
      </c>
      <c r="AW34" s="55">
        <f>IF('Данные индикаторов'!AY37="No Data",1,IF('Условный расчет данных'!AX38&lt;&gt;"",1,0))</f>
        <v>0</v>
      </c>
      <c r="AX34" s="55">
        <f>IF('Данные индикаторов'!AZ37="No Data",1,IF('Условный расчет данных'!AY38&lt;&gt;"",1,0))</f>
        <v>0</v>
      </c>
      <c r="AY34" s="55">
        <f>IF('Данные индикаторов'!BA37="No Data",1,IF('Условный расчет данных'!AZ38&lt;&gt;"",1,0))</f>
        <v>0</v>
      </c>
      <c r="AZ34" s="55">
        <f>IF('Данные индикаторов'!BB37="No Data",1,IF('Условный расчет данных'!BA38&lt;&gt;"",1,0))</f>
        <v>1</v>
      </c>
      <c r="BA34" s="55">
        <f>IF('Данные индикаторов'!BC37="No Data",1,IF('Условный расчет данных'!BB38&lt;&gt;"",1,0))</f>
        <v>1</v>
      </c>
      <c r="BB34" s="55">
        <f>IF('Данные индикаторов'!BD37="No Data",1,IF('Условный расчет данных'!BC38&lt;&gt;"",1,0))</f>
        <v>0</v>
      </c>
      <c r="BC34" s="55">
        <f>IF('Данные индикаторов'!BE37="No Data",1,IF('Условный расчет данных'!BD38&lt;&gt;"",1,0))</f>
        <v>0</v>
      </c>
      <c r="BD34" s="55">
        <f>IF('Данные индикаторов'!BF37="No Data",1,IF('Условный расчет данных'!BE38&lt;&gt;"",1,0))</f>
        <v>0</v>
      </c>
      <c r="BE34" s="55">
        <f>IF('Данные индикаторов'!BG37="No Data",1,IF('Условный расчет данных'!BF38&lt;&gt;"",1,0))</f>
        <v>0</v>
      </c>
      <c r="BF34" s="55">
        <f>IF('Данные индикаторов'!BH37="No Data",1,IF('Условный расчет данных'!BG38&lt;&gt;"",1,0))</f>
        <v>0</v>
      </c>
      <c r="BG34" s="55">
        <f>IF('Данные индикаторов'!BI37="No Data",1,IF('Условный расчет данных'!BH38&lt;&gt;"",1,0))</f>
        <v>0</v>
      </c>
      <c r="BH34" s="55">
        <f>IF('Данные индикаторов'!BJ37="No Data",1,IF('Условный расчет данных'!BI38&lt;&gt;"",1,0))</f>
        <v>0</v>
      </c>
      <c r="BI34" s="55">
        <f>IF('Данные индикаторов'!BK37="No Data",1,IF('Условный расчет данных'!BJ38&lt;&gt;"",1,0))</f>
        <v>0</v>
      </c>
      <c r="BJ34" s="55">
        <f>IF('Данные индикаторов'!BL37="No Data",1,IF('Условный расчет данных'!BK38&lt;&gt;"",1,0))</f>
        <v>0</v>
      </c>
      <c r="BK34">
        <f t="shared" si="0"/>
        <v>9</v>
      </c>
      <c r="BL34" s="57">
        <f t="shared" si="1"/>
        <v>0.16666666666666666</v>
      </c>
    </row>
    <row r="35" spans="1:64" ht="15.75">
      <c r="A35" s="328" t="s">
        <v>96</v>
      </c>
      <c r="B35" s="55">
        <f>IF('Данные индикаторов'!D38="No Data",1,IF('Условный расчет данных'!C39&lt;&gt;"",1,0))</f>
        <v>0</v>
      </c>
      <c r="C35" s="55">
        <f>IF('Данные индикаторов'!E38="No Data",1,IF('Условный расчет данных'!D39&lt;&gt;"",1,0))</f>
        <v>0</v>
      </c>
      <c r="D35" s="55">
        <f>IF('Данные индикаторов'!F38="No Data",1,IF('Условный расчет данных'!E39&lt;&gt;"",1,0))</f>
        <v>0</v>
      </c>
      <c r="E35" s="55">
        <f>IF('Данные индикаторов'!G38="No Data",1,IF('Условный расчет данных'!F39&lt;&gt;"",1,0))</f>
        <v>0</v>
      </c>
      <c r="F35" s="55">
        <f>IF('Данные индикаторов'!H38="No Data",1,IF('Условный расчет данных'!G39&lt;&gt;"",1,0))</f>
        <v>0</v>
      </c>
      <c r="G35" s="55">
        <f>IF('Данные индикаторов'!I38="No Data",1,IF('Условный расчет данных'!H39&lt;&gt;"",1,0))</f>
        <v>0</v>
      </c>
      <c r="H35" s="55">
        <f>IF('Данные индикаторов'!J38="No Data",1,IF('Условный расчет данных'!I39&lt;&gt;"",1,0))</f>
        <v>1</v>
      </c>
      <c r="I35" s="55">
        <f>IF('Данные индикаторов'!K38="No Data",1,IF('Условный расчет данных'!J39&lt;&gt;"",1,0))</f>
        <v>0</v>
      </c>
      <c r="J35" s="55">
        <f>IF('Данные индикаторов'!L38="No Data",1,IF('Условный расчет данных'!K39&lt;&gt;"",1,0))</f>
        <v>0</v>
      </c>
      <c r="K35" s="55">
        <f>IF('Данные индикаторов'!AH38="No Data",1,IF('Условный расчет данных'!L39&lt;&gt;"",1,0))</f>
        <v>0</v>
      </c>
      <c r="L35" s="55">
        <f>IF('Данные индикаторов'!M38="No Data",1,IF('Условный расчет данных'!M39&lt;&gt;"",1,0))</f>
        <v>0</v>
      </c>
      <c r="M35" s="55">
        <f>IF('Данные индикаторов'!N38="No Data",1,IF('Условный расчет данных'!N39&lt;&gt;"",1,0))</f>
        <v>0</v>
      </c>
      <c r="N35" s="55">
        <f>IF('Данные индикаторов'!O38="No Data",1,IF('Условный расчет данных'!O39&lt;&gt;"",1,0))</f>
        <v>0</v>
      </c>
      <c r="O35" s="55">
        <f>IF('Данные индикаторов'!P38="No Data",1,IF('Условный расчет данных'!P39&lt;&gt;"",1,0))</f>
        <v>0</v>
      </c>
      <c r="P35" s="55">
        <f>IF('Данные индикаторов'!Q38="No Data",1,IF('Условный расчет данных'!Q39&lt;&gt;"",1,0))</f>
        <v>0</v>
      </c>
      <c r="Q35" s="55">
        <f>IF('Данные индикаторов'!R38="No Data",1,IF('Условный расчет данных'!R39&lt;&gt;"",1,0))</f>
        <v>0</v>
      </c>
      <c r="R35" s="55">
        <f>IF('Данные индикаторов'!S38="No Data",1,IF('Условный расчет данных'!S39&lt;&gt;"",1,0))</f>
        <v>0</v>
      </c>
      <c r="S35" s="55">
        <f>IF('Данные индикаторов'!T38="No Data",1,IF('Условный расчет данных'!T39&lt;&gt;"",1,0))</f>
        <v>0</v>
      </c>
      <c r="T35" s="55">
        <f>IF('Данные индикаторов'!U38="No Data",1,IF('Условный расчет данных'!U39&lt;&gt;"",1,0))</f>
        <v>0</v>
      </c>
      <c r="U35" s="55">
        <f>IF('Данные индикаторов'!V38="No Data",1,IF('Условный расчет данных'!V39&lt;&gt;"",1,0))</f>
        <v>0</v>
      </c>
      <c r="V35" s="55">
        <f>IF('Данные индикаторов'!W38="No Data",1,IF('Условный расчет данных'!W39&lt;&gt;"",1,0))</f>
        <v>0</v>
      </c>
      <c r="W35" s="55">
        <f>IF('Данные индикаторов'!X38="No Data",1,IF('Условный расчет данных'!X39&lt;&gt;"",1,0))</f>
        <v>0</v>
      </c>
      <c r="X35" s="55">
        <f>IF('Данные индикаторов'!Y38="No Data",1,IF('Условный расчет данных'!Y39&lt;&gt;"",1,0))</f>
        <v>0</v>
      </c>
      <c r="Y35" s="55">
        <f>IF('Данные индикаторов'!Z38="No Data",1,IF('Условный расчет данных'!Z39&lt;&gt;"",1,0))</f>
        <v>0</v>
      </c>
      <c r="Z35" s="55">
        <f>IF('Данные индикаторов'!AA38="No Data",1,IF('Условный расчет данных'!AA39&lt;&gt;"",1,0))</f>
        <v>0</v>
      </c>
      <c r="AA35" s="55">
        <f>IF('Данные индикаторов'!AB38="No Data",1,IF('Условный расчет данных'!AB39&lt;&gt;"",1,0))</f>
        <v>0</v>
      </c>
      <c r="AB35" s="55">
        <f>IF('Данные индикаторов'!AC38="No Data",1,IF('Условный расчет данных'!AC39&lt;&gt;"",1,0))</f>
        <v>0</v>
      </c>
      <c r="AC35" s="55">
        <f>IF('Данные индикаторов'!AD38="No Data",1,IF('Условный расчет данных'!AD39&lt;&gt;"",1,0))</f>
        <v>0</v>
      </c>
      <c r="AD35" s="55">
        <f>IF('Данные индикаторов'!AE38="No Data",1,IF('Условный расчет данных'!AE39&lt;&gt;"",1,0))</f>
        <v>0</v>
      </c>
      <c r="AE35" s="55">
        <f>IF('Данные индикаторов'!AF38="No Data",1,IF('Условный расчет данных'!AF39&lt;&gt;"",1,0))</f>
        <v>1</v>
      </c>
      <c r="AF35" s="55">
        <f>IF('Данные индикаторов'!AG38="No Data",1,IF('Условный расчет данных'!AG39&lt;&gt;"",1,0))</f>
        <v>0</v>
      </c>
      <c r="AG35" s="55">
        <f>IF('Данные индикаторов'!AI38="No Data",1,IF('Условный расчет данных'!AH39&lt;&gt;"",1,0))</f>
        <v>1</v>
      </c>
      <c r="AH35" s="55">
        <f>IF('Данные индикаторов'!AJ38="No Data",1,IF('Условный расчет данных'!AI39&lt;&gt;"",1,0))</f>
        <v>0</v>
      </c>
      <c r="AI35" s="55">
        <f>IF('Данные индикаторов'!AK38="No Data",1,IF('Условный расчет данных'!AJ39&lt;&gt;"",1,0))</f>
        <v>0</v>
      </c>
      <c r="AJ35" s="55">
        <f>IF('Данные индикаторов'!AL38="No Data",1,IF('Условный расчет данных'!AK39&lt;&gt;"",1,0))</f>
        <v>0</v>
      </c>
      <c r="AK35" s="55">
        <f>IF('Данные индикаторов'!AM38="No Data",1,IF('Условный расчет данных'!AL39&lt;&gt;"",1,0))</f>
        <v>1</v>
      </c>
      <c r="AL35" s="55">
        <f>IF('Данные индикаторов'!AN38="No Data",1,IF('Условный расчет данных'!AM39&lt;&gt;"",1,0))</f>
        <v>0</v>
      </c>
      <c r="AM35" s="55">
        <f>IF('Данные индикаторов'!AO38="No Data",1,IF('Условный расчет данных'!AN39&lt;&gt;"",1,0))</f>
        <v>0</v>
      </c>
      <c r="AN35" s="55">
        <f>IF('Данные индикаторов'!AP38="No Data",1,IF('Условный расчет данных'!AO39&lt;&gt;"",1,0))</f>
        <v>0</v>
      </c>
      <c r="AO35" s="55">
        <f>IF('Данные индикаторов'!AQ38="No Data",1,IF('Условный расчет данных'!AS39&lt;&gt;"",1,0))</f>
        <v>1</v>
      </c>
      <c r="AP35" s="55">
        <f>IF('Данные индикаторов'!AR38="No Data",1,IF('Условный расчет данных'!AT39&lt;&gt;"",1,0))</f>
        <v>1</v>
      </c>
      <c r="AQ35" s="55">
        <f>IF('Данные индикаторов'!AS38="No Data",1,IF('Условный расчет данных'!AU39&lt;&gt;"",1,0))</f>
        <v>1</v>
      </c>
      <c r="AR35" s="55">
        <f>IF('Данные индикаторов'!AT38="No Data",1,IF('Условный расчет данных'!AS39&lt;&gt;"",1,0))</f>
        <v>0</v>
      </c>
      <c r="AS35" s="55">
        <f>IF('Данные индикаторов'!AU38="No Data",1,IF('Условный расчет данных'!AT39&lt;&gt;"",1,0))</f>
        <v>0</v>
      </c>
      <c r="AT35" s="55">
        <f>IF('Данные индикаторов'!AV38="No Data",1,IF('Условный расчет данных'!AU39&lt;&gt;"",1,0))</f>
        <v>0</v>
      </c>
      <c r="AU35" s="55">
        <f>IF('Данные индикаторов'!AW38="No Data",1,IF('Условный расчет данных'!AV39&lt;&gt;"",1,0))</f>
        <v>0</v>
      </c>
      <c r="AV35" s="55">
        <f>IF('Данные индикаторов'!AX38="No Data",1,IF('Условный расчет данных'!AW39&lt;&gt;"",1,0))</f>
        <v>0</v>
      </c>
      <c r="AW35" s="55">
        <f>IF('Данные индикаторов'!AY38="No Data",1,IF('Условный расчет данных'!AX39&lt;&gt;"",1,0))</f>
        <v>0</v>
      </c>
      <c r="AX35" s="55">
        <f>IF('Данные индикаторов'!AZ38="No Data",1,IF('Условный расчет данных'!AY39&lt;&gt;"",1,0))</f>
        <v>0</v>
      </c>
      <c r="AY35" s="55">
        <f>IF('Данные индикаторов'!BA38="No Data",1,IF('Условный расчет данных'!AZ39&lt;&gt;"",1,0))</f>
        <v>0</v>
      </c>
      <c r="AZ35" s="55">
        <f>IF('Данные индикаторов'!BB38="No Data",1,IF('Условный расчет данных'!BA39&lt;&gt;"",1,0))</f>
        <v>1</v>
      </c>
      <c r="BA35" s="55">
        <f>IF('Данные индикаторов'!BC38="No Data",1,IF('Условный расчет данных'!BB39&lt;&gt;"",1,0))</f>
        <v>1</v>
      </c>
      <c r="BB35" s="55">
        <f>IF('Данные индикаторов'!BD38="No Data",1,IF('Условный расчет данных'!BC39&lt;&gt;"",1,0))</f>
        <v>0</v>
      </c>
      <c r="BC35" s="55">
        <f>IF('Данные индикаторов'!BE38="No Data",1,IF('Условный расчет данных'!BD39&lt;&gt;"",1,0))</f>
        <v>0</v>
      </c>
      <c r="BD35" s="55">
        <f>IF('Данные индикаторов'!BF38="No Data",1,IF('Условный расчет данных'!BE39&lt;&gt;"",1,0))</f>
        <v>0</v>
      </c>
      <c r="BE35" s="55">
        <f>IF('Данные индикаторов'!BG38="No Data",1,IF('Условный расчет данных'!BF39&lt;&gt;"",1,0))</f>
        <v>0</v>
      </c>
      <c r="BF35" s="55">
        <f>IF('Данные индикаторов'!BH38="No Data",1,IF('Условный расчет данных'!BG39&lt;&gt;"",1,0))</f>
        <v>0</v>
      </c>
      <c r="BG35" s="55">
        <f>IF('Данные индикаторов'!BI38="No Data",1,IF('Условный расчет данных'!BH39&lt;&gt;"",1,0))</f>
        <v>0</v>
      </c>
      <c r="BH35" s="55">
        <f>IF('Данные индикаторов'!BJ38="No Data",1,IF('Условный расчет данных'!BI39&lt;&gt;"",1,0))</f>
        <v>0</v>
      </c>
      <c r="BI35" s="55">
        <f>IF('Данные индикаторов'!BK38="No Data",1,IF('Условный расчет данных'!BJ39&lt;&gt;"",1,0))</f>
        <v>0</v>
      </c>
      <c r="BJ35" s="55">
        <f>IF('Данные индикаторов'!BL38="No Data",1,IF('Условный расчет данных'!BK39&lt;&gt;"",1,0))</f>
        <v>0</v>
      </c>
      <c r="BK35">
        <f t="shared" si="0"/>
        <v>9</v>
      </c>
      <c r="BL35" s="57">
        <f t="shared" si="1"/>
        <v>0.16666666666666666</v>
      </c>
    </row>
    <row r="36" spans="1:64" ht="15.75">
      <c r="A36" s="328" t="s">
        <v>97</v>
      </c>
      <c r="B36" s="55">
        <f>IF('Данные индикаторов'!D39="No Data",1,IF('Условный расчет данных'!C40&lt;&gt;"",1,0))</f>
        <v>0</v>
      </c>
      <c r="C36" s="55">
        <f>IF('Данные индикаторов'!E39="No Data",1,IF('Условный расчет данных'!D40&lt;&gt;"",1,0))</f>
        <v>0</v>
      </c>
      <c r="D36" s="55">
        <f>IF('Данные индикаторов'!F39="No Data",1,IF('Условный расчет данных'!E40&lt;&gt;"",1,0))</f>
        <v>0</v>
      </c>
      <c r="E36" s="55">
        <f>IF('Данные индикаторов'!G39="No Data",1,IF('Условный расчет данных'!F40&lt;&gt;"",1,0))</f>
        <v>0</v>
      </c>
      <c r="F36" s="55">
        <f>IF('Данные индикаторов'!H39="No Data",1,IF('Условный расчет данных'!G40&lt;&gt;"",1,0))</f>
        <v>0</v>
      </c>
      <c r="G36" s="55">
        <f>IF('Данные индикаторов'!I39="No Data",1,IF('Условный расчет данных'!H40&lt;&gt;"",1,0))</f>
        <v>0</v>
      </c>
      <c r="H36" s="55">
        <f>IF('Данные индикаторов'!J39="No Data",1,IF('Условный расчет данных'!I40&lt;&gt;"",1,0))</f>
        <v>1</v>
      </c>
      <c r="I36" s="55">
        <f>IF('Данные индикаторов'!K39="No Data",1,IF('Условный расчет данных'!J40&lt;&gt;"",1,0))</f>
        <v>0</v>
      </c>
      <c r="J36" s="55">
        <f>IF('Данные индикаторов'!L39="No Data",1,IF('Условный расчет данных'!K40&lt;&gt;"",1,0))</f>
        <v>0</v>
      </c>
      <c r="K36" s="55">
        <f>IF('Данные индикаторов'!AH39="No Data",1,IF('Условный расчет данных'!L40&lt;&gt;"",1,0))</f>
        <v>0</v>
      </c>
      <c r="L36" s="55">
        <f>IF('Данные индикаторов'!M39="No Data",1,IF('Условный расчет данных'!M40&lt;&gt;"",1,0))</f>
        <v>0</v>
      </c>
      <c r="M36" s="55">
        <f>IF('Данные индикаторов'!N39="No Data",1,IF('Условный расчет данных'!N40&lt;&gt;"",1,0))</f>
        <v>0</v>
      </c>
      <c r="N36" s="55">
        <f>IF('Данные индикаторов'!O39="No Data",1,IF('Условный расчет данных'!O40&lt;&gt;"",1,0))</f>
        <v>0</v>
      </c>
      <c r="O36" s="55">
        <f>IF('Данные индикаторов'!P39="No Data",1,IF('Условный расчет данных'!P40&lt;&gt;"",1,0))</f>
        <v>0</v>
      </c>
      <c r="P36" s="55">
        <f>IF('Данные индикаторов'!Q39="No Data",1,IF('Условный расчет данных'!Q40&lt;&gt;"",1,0))</f>
        <v>0</v>
      </c>
      <c r="Q36" s="55">
        <f>IF('Данные индикаторов'!R39="No Data",1,IF('Условный расчет данных'!R40&lt;&gt;"",1,0))</f>
        <v>0</v>
      </c>
      <c r="R36" s="55">
        <f>IF('Данные индикаторов'!S39="No Data",1,IF('Условный расчет данных'!S40&lt;&gt;"",1,0))</f>
        <v>0</v>
      </c>
      <c r="S36" s="55">
        <f>IF('Данные индикаторов'!T39="No Data",1,IF('Условный расчет данных'!T40&lt;&gt;"",1,0))</f>
        <v>0</v>
      </c>
      <c r="T36" s="55">
        <f>IF('Данные индикаторов'!U39="No Data",1,IF('Условный расчет данных'!U40&lt;&gt;"",1,0))</f>
        <v>0</v>
      </c>
      <c r="U36" s="55">
        <f>IF('Данные индикаторов'!V39="No Data",1,IF('Условный расчет данных'!V40&lt;&gt;"",1,0))</f>
        <v>0</v>
      </c>
      <c r="V36" s="55">
        <f>IF('Данные индикаторов'!W39="No Data",1,IF('Условный расчет данных'!W40&lt;&gt;"",1,0))</f>
        <v>0</v>
      </c>
      <c r="W36" s="55">
        <f>IF('Данные индикаторов'!X39="No Data",1,IF('Условный расчет данных'!X40&lt;&gt;"",1,0))</f>
        <v>0</v>
      </c>
      <c r="X36" s="55">
        <f>IF('Данные индикаторов'!Y39="No Data",1,IF('Условный расчет данных'!Y40&lt;&gt;"",1,0))</f>
        <v>0</v>
      </c>
      <c r="Y36" s="55">
        <f>IF('Данные индикаторов'!Z39="No Data",1,IF('Условный расчет данных'!Z40&lt;&gt;"",1,0))</f>
        <v>0</v>
      </c>
      <c r="Z36" s="55">
        <f>IF('Данные индикаторов'!AA39="No Data",1,IF('Условный расчет данных'!AA40&lt;&gt;"",1,0))</f>
        <v>0</v>
      </c>
      <c r="AA36" s="55">
        <f>IF('Данные индикаторов'!AB39="No Data",1,IF('Условный расчет данных'!AB40&lt;&gt;"",1,0))</f>
        <v>0</v>
      </c>
      <c r="AB36" s="55">
        <f>IF('Данные индикаторов'!AC39="No Data",1,IF('Условный расчет данных'!AC40&lt;&gt;"",1,0))</f>
        <v>0</v>
      </c>
      <c r="AC36" s="55">
        <f>IF('Данные индикаторов'!AD39="No Data",1,IF('Условный расчет данных'!AD40&lt;&gt;"",1,0))</f>
        <v>0</v>
      </c>
      <c r="AD36" s="55">
        <f>IF('Данные индикаторов'!AE39="No Data",1,IF('Условный расчет данных'!AE40&lt;&gt;"",1,0))</f>
        <v>0</v>
      </c>
      <c r="AE36" s="55">
        <f>IF('Данные индикаторов'!AF39="No Data",1,IF('Условный расчет данных'!AF40&lt;&gt;"",1,0))</f>
        <v>1</v>
      </c>
      <c r="AF36" s="55">
        <f>IF('Данные индикаторов'!AG39="No Data",1,IF('Условный расчет данных'!AG40&lt;&gt;"",1,0))</f>
        <v>0</v>
      </c>
      <c r="AG36" s="55">
        <f>IF('Данные индикаторов'!AI39="No Data",1,IF('Условный расчет данных'!AH40&lt;&gt;"",1,0))</f>
        <v>1</v>
      </c>
      <c r="AH36" s="55">
        <f>IF('Данные индикаторов'!AJ39="No Data",1,IF('Условный расчет данных'!AI40&lt;&gt;"",1,0))</f>
        <v>0</v>
      </c>
      <c r="AI36" s="55">
        <f>IF('Данные индикаторов'!AK39="No Data",1,IF('Условный расчет данных'!AJ40&lt;&gt;"",1,0))</f>
        <v>0</v>
      </c>
      <c r="AJ36" s="55">
        <f>IF('Данные индикаторов'!AL39="No Data",1,IF('Условный расчет данных'!AK40&lt;&gt;"",1,0))</f>
        <v>0</v>
      </c>
      <c r="AK36" s="55">
        <f>IF('Данные индикаторов'!AM39="No Data",1,IF('Условный расчет данных'!AL40&lt;&gt;"",1,0))</f>
        <v>1</v>
      </c>
      <c r="AL36" s="55">
        <f>IF('Данные индикаторов'!AN39="No Data",1,IF('Условный расчет данных'!AM40&lt;&gt;"",1,0))</f>
        <v>0</v>
      </c>
      <c r="AM36" s="55">
        <f>IF('Данные индикаторов'!AO39="No Data",1,IF('Условный расчет данных'!AN40&lt;&gt;"",1,0))</f>
        <v>0</v>
      </c>
      <c r="AN36" s="55">
        <f>IF('Данные индикаторов'!AP39="No Data",1,IF('Условный расчет данных'!AO40&lt;&gt;"",1,0))</f>
        <v>0</v>
      </c>
      <c r="AO36" s="55">
        <f>IF('Данные индикаторов'!AQ39="No Data",1,IF('Условный расчет данных'!AS40&lt;&gt;"",1,0))</f>
        <v>1</v>
      </c>
      <c r="AP36" s="55">
        <f>IF('Данные индикаторов'!AR39="No Data",1,IF('Условный расчет данных'!AT40&lt;&gt;"",1,0))</f>
        <v>1</v>
      </c>
      <c r="AQ36" s="55">
        <f>IF('Данные индикаторов'!AS39="No Data",1,IF('Условный расчет данных'!AU40&lt;&gt;"",1,0))</f>
        <v>1</v>
      </c>
      <c r="AR36" s="55">
        <f>IF('Данные индикаторов'!AT39="No Data",1,IF('Условный расчет данных'!AS40&lt;&gt;"",1,0))</f>
        <v>0</v>
      </c>
      <c r="AS36" s="55">
        <f>IF('Данные индикаторов'!AU39="No Data",1,IF('Условный расчет данных'!AT40&lt;&gt;"",1,0))</f>
        <v>0</v>
      </c>
      <c r="AT36" s="55">
        <f>IF('Данные индикаторов'!AV39="No Data",1,IF('Условный расчет данных'!AU40&lt;&gt;"",1,0))</f>
        <v>0</v>
      </c>
      <c r="AU36" s="55">
        <f>IF('Данные индикаторов'!AW39="No Data",1,IF('Условный расчет данных'!AV40&lt;&gt;"",1,0))</f>
        <v>0</v>
      </c>
      <c r="AV36" s="55">
        <f>IF('Данные индикаторов'!AX39="No Data",1,IF('Условный расчет данных'!AW40&lt;&gt;"",1,0))</f>
        <v>0</v>
      </c>
      <c r="AW36" s="55">
        <f>IF('Данные индикаторов'!AY39="No Data",1,IF('Условный расчет данных'!AX40&lt;&gt;"",1,0))</f>
        <v>0</v>
      </c>
      <c r="AX36" s="55">
        <f>IF('Данные индикаторов'!AZ39="No Data",1,IF('Условный расчет данных'!AY40&lt;&gt;"",1,0))</f>
        <v>0</v>
      </c>
      <c r="AY36" s="55">
        <f>IF('Данные индикаторов'!BA39="No Data",1,IF('Условный расчет данных'!AZ40&lt;&gt;"",1,0))</f>
        <v>0</v>
      </c>
      <c r="AZ36" s="55">
        <f>IF('Данные индикаторов'!BB39="No Data",1,IF('Условный расчет данных'!BA40&lt;&gt;"",1,0))</f>
        <v>1</v>
      </c>
      <c r="BA36" s="55">
        <f>IF('Данные индикаторов'!BC39="No Data",1,IF('Условный расчет данных'!BB40&lt;&gt;"",1,0))</f>
        <v>1</v>
      </c>
      <c r="BB36" s="55">
        <f>IF('Данные индикаторов'!BD39="No Data",1,IF('Условный расчет данных'!BC40&lt;&gt;"",1,0))</f>
        <v>0</v>
      </c>
      <c r="BC36" s="55">
        <f>IF('Данные индикаторов'!BE39="No Data",1,IF('Условный расчет данных'!BD40&lt;&gt;"",1,0))</f>
        <v>0</v>
      </c>
      <c r="BD36" s="55">
        <f>IF('Данные индикаторов'!BF39="No Data",1,IF('Условный расчет данных'!BE40&lt;&gt;"",1,0))</f>
        <v>0</v>
      </c>
      <c r="BE36" s="55">
        <f>IF('Данные индикаторов'!BG39="No Data",1,IF('Условный расчет данных'!BF40&lt;&gt;"",1,0))</f>
        <v>0</v>
      </c>
      <c r="BF36" s="55">
        <f>IF('Данные индикаторов'!BH39="No Data",1,IF('Условный расчет данных'!BG40&lt;&gt;"",1,0))</f>
        <v>0</v>
      </c>
      <c r="BG36" s="55">
        <f>IF('Данные индикаторов'!BI39="No Data",1,IF('Условный расчет данных'!BH40&lt;&gt;"",1,0))</f>
        <v>0</v>
      </c>
      <c r="BH36" s="55">
        <f>IF('Данные индикаторов'!BJ39="No Data",1,IF('Условный расчет данных'!BI40&lt;&gt;"",1,0))</f>
        <v>0</v>
      </c>
      <c r="BI36" s="55">
        <f>IF('Данные индикаторов'!BK39="No Data",1,IF('Условный расчет данных'!BJ40&lt;&gt;"",1,0))</f>
        <v>0</v>
      </c>
      <c r="BJ36" s="55">
        <f>IF('Данные индикаторов'!BL39="No Data",1,IF('Условный расчет данных'!BK40&lt;&gt;"",1,0))</f>
        <v>0</v>
      </c>
      <c r="BK36">
        <f t="shared" si="0"/>
        <v>9</v>
      </c>
      <c r="BL36" s="57">
        <f t="shared" si="1"/>
        <v>0.16666666666666666</v>
      </c>
    </row>
    <row r="37" spans="1:64" ht="15.75">
      <c r="A37" s="328" t="s">
        <v>98</v>
      </c>
      <c r="B37" s="55">
        <f>IF('Данные индикаторов'!D40="No Data",1,IF('Условный расчет данных'!C41&lt;&gt;"",1,0))</f>
        <v>0</v>
      </c>
      <c r="C37" s="55">
        <f>IF('Данные индикаторов'!E40="No Data",1,IF('Условный расчет данных'!D41&lt;&gt;"",1,0))</f>
        <v>0</v>
      </c>
      <c r="D37" s="55">
        <f>IF('Данные индикаторов'!F40="No Data",1,IF('Условный расчет данных'!E41&lt;&gt;"",1,0))</f>
        <v>0</v>
      </c>
      <c r="E37" s="55">
        <f>IF('Данные индикаторов'!G40="No Data",1,IF('Условный расчет данных'!F41&lt;&gt;"",1,0))</f>
        <v>0</v>
      </c>
      <c r="F37" s="55">
        <f>IF('Данные индикаторов'!H40="No Data",1,IF('Условный расчет данных'!G41&lt;&gt;"",1,0))</f>
        <v>0</v>
      </c>
      <c r="G37" s="55">
        <f>IF('Данные индикаторов'!I40="No Data",1,IF('Условный расчет данных'!H41&lt;&gt;"",1,0))</f>
        <v>0</v>
      </c>
      <c r="H37" s="55">
        <f>IF('Данные индикаторов'!J40="No Data",1,IF('Условный расчет данных'!I41&lt;&gt;"",1,0))</f>
        <v>1</v>
      </c>
      <c r="I37" s="55">
        <f>IF('Данные индикаторов'!K40="No Data",1,IF('Условный расчет данных'!J41&lt;&gt;"",1,0))</f>
        <v>0</v>
      </c>
      <c r="J37" s="55">
        <f>IF('Данные индикаторов'!L40="No Data",1,IF('Условный расчет данных'!K41&lt;&gt;"",1,0))</f>
        <v>0</v>
      </c>
      <c r="K37" s="55">
        <f>IF('Данные индикаторов'!AH40="No Data",1,IF('Условный расчет данных'!L41&lt;&gt;"",1,0))</f>
        <v>0</v>
      </c>
      <c r="L37" s="55">
        <f>IF('Данные индикаторов'!M40="No Data",1,IF('Условный расчет данных'!M41&lt;&gt;"",1,0))</f>
        <v>0</v>
      </c>
      <c r="M37" s="55">
        <f>IF('Данные индикаторов'!N40="No Data",1,IF('Условный расчет данных'!N41&lt;&gt;"",1,0))</f>
        <v>0</v>
      </c>
      <c r="N37" s="55">
        <f>IF('Данные индикаторов'!O40="No Data",1,IF('Условный расчет данных'!O41&lt;&gt;"",1,0))</f>
        <v>0</v>
      </c>
      <c r="O37" s="55">
        <f>IF('Данные индикаторов'!P40="No Data",1,IF('Условный расчет данных'!P41&lt;&gt;"",1,0))</f>
        <v>0</v>
      </c>
      <c r="P37" s="55">
        <f>IF('Данные индикаторов'!Q40="No Data",1,IF('Условный расчет данных'!Q41&lt;&gt;"",1,0))</f>
        <v>0</v>
      </c>
      <c r="Q37" s="55">
        <f>IF('Данные индикаторов'!R40="No Data",1,IF('Условный расчет данных'!R41&lt;&gt;"",1,0))</f>
        <v>0</v>
      </c>
      <c r="R37" s="55">
        <f>IF('Данные индикаторов'!S40="No Data",1,IF('Условный расчет данных'!S41&lt;&gt;"",1,0))</f>
        <v>0</v>
      </c>
      <c r="S37" s="55">
        <f>IF('Данные индикаторов'!T40="No Data",1,IF('Условный расчет данных'!T41&lt;&gt;"",1,0))</f>
        <v>0</v>
      </c>
      <c r="T37" s="55">
        <f>IF('Данные индикаторов'!U40="No Data",1,IF('Условный расчет данных'!U41&lt;&gt;"",1,0))</f>
        <v>0</v>
      </c>
      <c r="U37" s="55">
        <f>IF('Данные индикаторов'!V40="No Data",1,IF('Условный расчет данных'!V41&lt;&gt;"",1,0))</f>
        <v>0</v>
      </c>
      <c r="V37" s="55">
        <f>IF('Данные индикаторов'!W40="No Data",1,IF('Условный расчет данных'!W41&lt;&gt;"",1,0))</f>
        <v>0</v>
      </c>
      <c r="W37" s="55">
        <f>IF('Данные индикаторов'!X40="No Data",1,IF('Условный расчет данных'!X41&lt;&gt;"",1,0))</f>
        <v>0</v>
      </c>
      <c r="X37" s="55">
        <f>IF('Данные индикаторов'!Y40="No Data",1,IF('Условный расчет данных'!Y41&lt;&gt;"",1,0))</f>
        <v>0</v>
      </c>
      <c r="Y37" s="55">
        <f>IF('Данные индикаторов'!Z40="No Data",1,IF('Условный расчет данных'!Z41&lt;&gt;"",1,0))</f>
        <v>0</v>
      </c>
      <c r="Z37" s="55">
        <f>IF('Данные индикаторов'!AA40="No Data",1,IF('Условный расчет данных'!AA41&lt;&gt;"",1,0))</f>
        <v>0</v>
      </c>
      <c r="AA37" s="55">
        <f>IF('Данные индикаторов'!AB40="No Data",1,IF('Условный расчет данных'!AB41&lt;&gt;"",1,0))</f>
        <v>0</v>
      </c>
      <c r="AB37" s="55">
        <f>IF('Данные индикаторов'!AC40="No Data",1,IF('Условный расчет данных'!AC41&lt;&gt;"",1,0))</f>
        <v>0</v>
      </c>
      <c r="AC37" s="55">
        <f>IF('Данные индикаторов'!AD40="No Data",1,IF('Условный расчет данных'!AD41&lt;&gt;"",1,0))</f>
        <v>0</v>
      </c>
      <c r="AD37" s="55">
        <f>IF('Данные индикаторов'!AE40="No Data",1,IF('Условный расчет данных'!AE41&lt;&gt;"",1,0))</f>
        <v>0</v>
      </c>
      <c r="AE37" s="55">
        <f>IF('Данные индикаторов'!AF40="No Data",1,IF('Условный расчет данных'!AF41&lt;&gt;"",1,0))</f>
        <v>1</v>
      </c>
      <c r="AF37" s="55">
        <f>IF('Данные индикаторов'!AG40="No Data",1,IF('Условный расчет данных'!AG41&lt;&gt;"",1,0))</f>
        <v>0</v>
      </c>
      <c r="AG37" s="55">
        <f>IF('Данные индикаторов'!AI40="No Data",1,IF('Условный расчет данных'!AH41&lt;&gt;"",1,0))</f>
        <v>1</v>
      </c>
      <c r="AH37" s="55">
        <f>IF('Данные индикаторов'!AJ40="No Data",1,IF('Условный расчет данных'!AI41&lt;&gt;"",1,0))</f>
        <v>0</v>
      </c>
      <c r="AI37" s="55">
        <f>IF('Данные индикаторов'!AK40="No Data",1,IF('Условный расчет данных'!AJ41&lt;&gt;"",1,0))</f>
        <v>0</v>
      </c>
      <c r="AJ37" s="55">
        <f>IF('Данные индикаторов'!AL40="No Data",1,IF('Условный расчет данных'!AK41&lt;&gt;"",1,0))</f>
        <v>0</v>
      </c>
      <c r="AK37" s="55">
        <f>IF('Данные индикаторов'!AM40="No Data",1,IF('Условный расчет данных'!AL41&lt;&gt;"",1,0))</f>
        <v>1</v>
      </c>
      <c r="AL37" s="55">
        <f>IF('Данные индикаторов'!AN40="No Data",1,IF('Условный расчет данных'!AM41&lt;&gt;"",1,0))</f>
        <v>0</v>
      </c>
      <c r="AM37" s="55">
        <f>IF('Данные индикаторов'!AO40="No Data",1,IF('Условный расчет данных'!AN41&lt;&gt;"",1,0))</f>
        <v>0</v>
      </c>
      <c r="AN37" s="55">
        <f>IF('Данные индикаторов'!AP40="No Data",1,IF('Условный расчет данных'!AO41&lt;&gt;"",1,0))</f>
        <v>0</v>
      </c>
      <c r="AO37" s="55">
        <f>IF('Данные индикаторов'!AQ40="No Data",1,IF('Условный расчет данных'!AS41&lt;&gt;"",1,0))</f>
        <v>1</v>
      </c>
      <c r="AP37" s="55">
        <f>IF('Данные индикаторов'!AR40="No Data",1,IF('Условный расчет данных'!AT41&lt;&gt;"",1,0))</f>
        <v>1</v>
      </c>
      <c r="AQ37" s="55">
        <f>IF('Данные индикаторов'!AS40="No Data",1,IF('Условный расчет данных'!AU41&lt;&gt;"",1,0))</f>
        <v>1</v>
      </c>
      <c r="AR37" s="55">
        <f>IF('Данные индикаторов'!AT40="No Data",1,IF('Условный расчет данных'!AS41&lt;&gt;"",1,0))</f>
        <v>0</v>
      </c>
      <c r="AS37" s="55">
        <f>IF('Данные индикаторов'!AU40="No Data",1,IF('Условный расчет данных'!AT41&lt;&gt;"",1,0))</f>
        <v>0</v>
      </c>
      <c r="AT37" s="55">
        <f>IF('Данные индикаторов'!AV40="No Data",1,IF('Условный расчет данных'!AU41&lt;&gt;"",1,0))</f>
        <v>0</v>
      </c>
      <c r="AU37" s="55">
        <f>IF('Данные индикаторов'!AW40="No Data",1,IF('Условный расчет данных'!AV41&lt;&gt;"",1,0))</f>
        <v>0</v>
      </c>
      <c r="AV37" s="55">
        <f>IF('Данные индикаторов'!AX40="No Data",1,IF('Условный расчет данных'!AW41&lt;&gt;"",1,0))</f>
        <v>0</v>
      </c>
      <c r="AW37" s="55">
        <f>IF('Данные индикаторов'!AY40="No Data",1,IF('Условный расчет данных'!AX41&lt;&gt;"",1,0))</f>
        <v>0</v>
      </c>
      <c r="AX37" s="55">
        <f>IF('Данные индикаторов'!AZ40="No Data",1,IF('Условный расчет данных'!AY41&lt;&gt;"",1,0))</f>
        <v>0</v>
      </c>
      <c r="AY37" s="55">
        <f>IF('Данные индикаторов'!BA40="No Data",1,IF('Условный расчет данных'!AZ41&lt;&gt;"",1,0))</f>
        <v>0</v>
      </c>
      <c r="AZ37" s="55">
        <f>IF('Данные индикаторов'!BB40="No Data",1,IF('Условный расчет данных'!BA41&lt;&gt;"",1,0))</f>
        <v>1</v>
      </c>
      <c r="BA37" s="55">
        <f>IF('Данные индикаторов'!BC40="No Data",1,IF('Условный расчет данных'!BB41&lt;&gt;"",1,0))</f>
        <v>1</v>
      </c>
      <c r="BB37" s="55">
        <f>IF('Данные индикаторов'!BD40="No Data",1,IF('Условный расчет данных'!BC41&lt;&gt;"",1,0))</f>
        <v>0</v>
      </c>
      <c r="BC37" s="55">
        <f>IF('Данные индикаторов'!BE40="No Data",1,IF('Условный расчет данных'!BD41&lt;&gt;"",1,0))</f>
        <v>0</v>
      </c>
      <c r="BD37" s="55">
        <f>IF('Данные индикаторов'!BF40="No Data",1,IF('Условный расчет данных'!BE41&lt;&gt;"",1,0))</f>
        <v>0</v>
      </c>
      <c r="BE37" s="55">
        <f>IF('Данные индикаторов'!BG40="No Data",1,IF('Условный расчет данных'!BF41&lt;&gt;"",1,0))</f>
        <v>0</v>
      </c>
      <c r="BF37" s="55">
        <f>IF('Данные индикаторов'!BH40="No Data",1,IF('Условный расчет данных'!BG41&lt;&gt;"",1,0))</f>
        <v>0</v>
      </c>
      <c r="BG37" s="55">
        <f>IF('Данные индикаторов'!BI40="No Data",1,IF('Условный расчет данных'!BH41&lt;&gt;"",1,0))</f>
        <v>0</v>
      </c>
      <c r="BH37" s="55">
        <f>IF('Данные индикаторов'!BJ40="No Data",1,IF('Условный расчет данных'!BI41&lt;&gt;"",1,0))</f>
        <v>0</v>
      </c>
      <c r="BI37" s="55">
        <f>IF('Данные индикаторов'!BK40="No Data",1,IF('Условный расчет данных'!BJ41&lt;&gt;"",1,0))</f>
        <v>0</v>
      </c>
      <c r="BJ37" s="55">
        <f>IF('Данные индикаторов'!BL40="No Data",1,IF('Условный расчет данных'!BK41&lt;&gt;"",1,0))</f>
        <v>0</v>
      </c>
      <c r="BK37">
        <f t="shared" si="0"/>
        <v>9</v>
      </c>
      <c r="BL37" s="57">
        <f t="shared" si="1"/>
        <v>0.16666666666666666</v>
      </c>
    </row>
    <row r="38" spans="1:64" ht="15.75">
      <c r="A38" s="328" t="s">
        <v>99</v>
      </c>
      <c r="B38" s="55">
        <f>IF('Данные индикаторов'!D41="No Data",1,IF('Условный расчет данных'!C42&lt;&gt;"",1,0))</f>
        <v>0</v>
      </c>
      <c r="C38" s="55">
        <f>IF('Данные индикаторов'!E41="No Data",1,IF('Условный расчет данных'!D42&lt;&gt;"",1,0))</f>
        <v>0</v>
      </c>
      <c r="D38" s="55">
        <f>IF('Данные индикаторов'!F41="No Data",1,IF('Условный расчет данных'!E42&lt;&gt;"",1,0))</f>
        <v>0</v>
      </c>
      <c r="E38" s="55">
        <f>IF('Данные индикаторов'!G41="No Data",1,IF('Условный расчет данных'!F42&lt;&gt;"",1,0))</f>
        <v>0</v>
      </c>
      <c r="F38" s="55">
        <f>IF('Данные индикаторов'!H41="No Data",1,IF('Условный расчет данных'!G42&lt;&gt;"",1,0))</f>
        <v>0</v>
      </c>
      <c r="G38" s="55">
        <f>IF('Данные индикаторов'!I41="No Data",1,IF('Условный расчет данных'!H42&lt;&gt;"",1,0))</f>
        <v>0</v>
      </c>
      <c r="H38" s="55">
        <f>IF('Данные индикаторов'!J41="No Data",1,IF('Условный расчет данных'!I42&lt;&gt;"",1,0))</f>
        <v>1</v>
      </c>
      <c r="I38" s="55">
        <f>IF('Данные индикаторов'!K41="No Data",1,IF('Условный расчет данных'!J42&lt;&gt;"",1,0))</f>
        <v>0</v>
      </c>
      <c r="J38" s="55">
        <f>IF('Данные индикаторов'!L41="No Data",1,IF('Условный расчет данных'!K42&lt;&gt;"",1,0))</f>
        <v>0</v>
      </c>
      <c r="K38" s="55">
        <f>IF('Данные индикаторов'!AH41="No Data",1,IF('Условный расчет данных'!L42&lt;&gt;"",1,0))</f>
        <v>0</v>
      </c>
      <c r="L38" s="55">
        <f>IF('Данные индикаторов'!M41="No Data",1,IF('Условный расчет данных'!M42&lt;&gt;"",1,0))</f>
        <v>0</v>
      </c>
      <c r="M38" s="55">
        <f>IF('Данные индикаторов'!N41="No Data",1,IF('Условный расчет данных'!N42&lt;&gt;"",1,0))</f>
        <v>0</v>
      </c>
      <c r="N38" s="55">
        <f>IF('Данные индикаторов'!O41="No Data",1,IF('Условный расчет данных'!O42&lt;&gt;"",1,0))</f>
        <v>0</v>
      </c>
      <c r="O38" s="55">
        <f>IF('Данные индикаторов'!P41="No Data",1,IF('Условный расчет данных'!P42&lt;&gt;"",1,0))</f>
        <v>0</v>
      </c>
      <c r="P38" s="55">
        <f>IF('Данные индикаторов'!Q41="No Data",1,IF('Условный расчет данных'!Q42&lt;&gt;"",1,0))</f>
        <v>0</v>
      </c>
      <c r="Q38" s="55">
        <f>IF('Данные индикаторов'!R41="No Data",1,IF('Условный расчет данных'!R42&lt;&gt;"",1,0))</f>
        <v>0</v>
      </c>
      <c r="R38" s="55">
        <f>IF('Данные индикаторов'!S41="No Data",1,IF('Условный расчет данных'!S42&lt;&gt;"",1,0))</f>
        <v>0</v>
      </c>
      <c r="S38" s="55">
        <f>IF('Данные индикаторов'!T41="No Data",1,IF('Условный расчет данных'!T42&lt;&gt;"",1,0))</f>
        <v>0</v>
      </c>
      <c r="T38" s="55">
        <f>IF('Данные индикаторов'!U41="No Data",1,IF('Условный расчет данных'!U42&lt;&gt;"",1,0))</f>
        <v>0</v>
      </c>
      <c r="U38" s="55">
        <f>IF('Данные индикаторов'!V41="No Data",1,IF('Условный расчет данных'!V42&lt;&gt;"",1,0))</f>
        <v>0</v>
      </c>
      <c r="V38" s="55">
        <f>IF('Данные индикаторов'!W41="No Data",1,IF('Условный расчет данных'!W42&lt;&gt;"",1,0))</f>
        <v>0</v>
      </c>
      <c r="W38" s="55">
        <f>IF('Данные индикаторов'!X41="No Data",1,IF('Условный расчет данных'!X42&lt;&gt;"",1,0))</f>
        <v>0</v>
      </c>
      <c r="X38" s="55">
        <f>IF('Данные индикаторов'!Y41="No Data",1,IF('Условный расчет данных'!Y42&lt;&gt;"",1,0))</f>
        <v>0</v>
      </c>
      <c r="Y38" s="55">
        <f>IF('Данные индикаторов'!Z41="No Data",1,IF('Условный расчет данных'!Z42&lt;&gt;"",1,0))</f>
        <v>0</v>
      </c>
      <c r="Z38" s="55">
        <f>IF('Данные индикаторов'!AA41="No Data",1,IF('Условный расчет данных'!AA42&lt;&gt;"",1,0))</f>
        <v>0</v>
      </c>
      <c r="AA38" s="55">
        <f>IF('Данные индикаторов'!AB41="No Data",1,IF('Условный расчет данных'!AB42&lt;&gt;"",1,0))</f>
        <v>0</v>
      </c>
      <c r="AB38" s="55">
        <f>IF('Данные индикаторов'!AC41="No Data",1,IF('Условный расчет данных'!AC42&lt;&gt;"",1,0))</f>
        <v>0</v>
      </c>
      <c r="AC38" s="55">
        <f>IF('Данные индикаторов'!AD41="No Data",1,IF('Условный расчет данных'!AD42&lt;&gt;"",1,0))</f>
        <v>0</v>
      </c>
      <c r="AD38" s="55">
        <f>IF('Данные индикаторов'!AE41="No Data",1,IF('Условный расчет данных'!AE42&lt;&gt;"",1,0))</f>
        <v>0</v>
      </c>
      <c r="AE38" s="55">
        <f>IF('Данные индикаторов'!AF41="No Data",1,IF('Условный расчет данных'!AF42&lt;&gt;"",1,0))</f>
        <v>1</v>
      </c>
      <c r="AF38" s="55">
        <f>IF('Данные индикаторов'!AG41="No Data",1,IF('Условный расчет данных'!AG42&lt;&gt;"",1,0))</f>
        <v>0</v>
      </c>
      <c r="AG38" s="55">
        <f>IF('Данные индикаторов'!AI41="No Data",1,IF('Условный расчет данных'!AH42&lt;&gt;"",1,0))</f>
        <v>1</v>
      </c>
      <c r="AH38" s="55">
        <f>IF('Данные индикаторов'!AJ41="No Data",1,IF('Условный расчет данных'!AI42&lt;&gt;"",1,0))</f>
        <v>0</v>
      </c>
      <c r="AI38" s="55">
        <f>IF('Данные индикаторов'!AK41="No Data",1,IF('Условный расчет данных'!AJ42&lt;&gt;"",1,0))</f>
        <v>0</v>
      </c>
      <c r="AJ38" s="55">
        <f>IF('Данные индикаторов'!AL41="No Data",1,IF('Условный расчет данных'!AK42&lt;&gt;"",1,0))</f>
        <v>0</v>
      </c>
      <c r="AK38" s="55">
        <f>IF('Данные индикаторов'!AM41="No Data",1,IF('Условный расчет данных'!AL42&lt;&gt;"",1,0))</f>
        <v>1</v>
      </c>
      <c r="AL38" s="55">
        <f>IF('Данные индикаторов'!AN41="No Data",1,IF('Условный расчет данных'!AM42&lt;&gt;"",1,0))</f>
        <v>0</v>
      </c>
      <c r="AM38" s="55">
        <f>IF('Данные индикаторов'!AO41="No Data",1,IF('Условный расчет данных'!AN42&lt;&gt;"",1,0))</f>
        <v>0</v>
      </c>
      <c r="AN38" s="55">
        <f>IF('Данные индикаторов'!AP41="No Data",1,IF('Условный расчет данных'!AO42&lt;&gt;"",1,0))</f>
        <v>0</v>
      </c>
      <c r="AO38" s="55">
        <f>IF('Данные индикаторов'!AQ41="No Data",1,IF('Условный расчет данных'!AS42&lt;&gt;"",1,0))</f>
        <v>1</v>
      </c>
      <c r="AP38" s="55">
        <f>IF('Данные индикаторов'!AR41="No Data",1,IF('Условный расчет данных'!AT42&lt;&gt;"",1,0))</f>
        <v>1</v>
      </c>
      <c r="AQ38" s="55">
        <f>IF('Данные индикаторов'!AS41="No Data",1,IF('Условный расчет данных'!AU42&lt;&gt;"",1,0))</f>
        <v>1</v>
      </c>
      <c r="AR38" s="55">
        <f>IF('Данные индикаторов'!AT41="No Data",1,IF('Условный расчет данных'!AS42&lt;&gt;"",1,0))</f>
        <v>0</v>
      </c>
      <c r="AS38" s="55">
        <f>IF('Данные индикаторов'!AU41="No Data",1,IF('Условный расчет данных'!AT42&lt;&gt;"",1,0))</f>
        <v>0</v>
      </c>
      <c r="AT38" s="55">
        <f>IF('Данные индикаторов'!AV41="No Data",1,IF('Условный расчет данных'!AU42&lt;&gt;"",1,0))</f>
        <v>0</v>
      </c>
      <c r="AU38" s="55">
        <f>IF('Данные индикаторов'!AW41="No Data",1,IF('Условный расчет данных'!AV42&lt;&gt;"",1,0))</f>
        <v>0</v>
      </c>
      <c r="AV38" s="55">
        <f>IF('Данные индикаторов'!AX41="No Data",1,IF('Условный расчет данных'!AW42&lt;&gt;"",1,0))</f>
        <v>0</v>
      </c>
      <c r="AW38" s="55">
        <f>IF('Данные индикаторов'!AY41="No Data",1,IF('Условный расчет данных'!AX42&lt;&gt;"",1,0))</f>
        <v>0</v>
      </c>
      <c r="AX38" s="55">
        <f>IF('Данные индикаторов'!AZ41="No Data",1,IF('Условный расчет данных'!AY42&lt;&gt;"",1,0))</f>
        <v>0</v>
      </c>
      <c r="AY38" s="55">
        <f>IF('Данные индикаторов'!BA41="No Data",1,IF('Условный расчет данных'!AZ42&lt;&gt;"",1,0))</f>
        <v>0</v>
      </c>
      <c r="AZ38" s="55">
        <f>IF('Данные индикаторов'!BB41="No Data",1,IF('Условный расчет данных'!BA42&lt;&gt;"",1,0))</f>
        <v>1</v>
      </c>
      <c r="BA38" s="55">
        <f>IF('Данные индикаторов'!BC41="No Data",1,IF('Условный расчет данных'!BB42&lt;&gt;"",1,0))</f>
        <v>1</v>
      </c>
      <c r="BB38" s="55">
        <f>IF('Данные индикаторов'!BD41="No Data",1,IF('Условный расчет данных'!BC42&lt;&gt;"",1,0))</f>
        <v>0</v>
      </c>
      <c r="BC38" s="55">
        <f>IF('Данные индикаторов'!BE41="No Data",1,IF('Условный расчет данных'!BD42&lt;&gt;"",1,0))</f>
        <v>0</v>
      </c>
      <c r="BD38" s="55">
        <f>IF('Данные индикаторов'!BF41="No Data",1,IF('Условный расчет данных'!BE42&lt;&gt;"",1,0))</f>
        <v>0</v>
      </c>
      <c r="BE38" s="55">
        <f>IF('Данные индикаторов'!BG41="No Data",1,IF('Условный расчет данных'!BF42&lt;&gt;"",1,0))</f>
        <v>0</v>
      </c>
      <c r="BF38" s="55">
        <f>IF('Данные индикаторов'!BH41="No Data",1,IF('Условный расчет данных'!BG42&lt;&gt;"",1,0))</f>
        <v>0</v>
      </c>
      <c r="BG38" s="55">
        <f>IF('Данные индикаторов'!BI41="No Data",1,IF('Условный расчет данных'!BH42&lt;&gt;"",1,0))</f>
        <v>0</v>
      </c>
      <c r="BH38" s="55">
        <f>IF('Данные индикаторов'!BJ41="No Data",1,IF('Условный расчет данных'!BI42&lt;&gt;"",1,0))</f>
        <v>0</v>
      </c>
      <c r="BI38" s="55">
        <f>IF('Данные индикаторов'!BK41="No Data",1,IF('Условный расчет данных'!BJ42&lt;&gt;"",1,0))</f>
        <v>0</v>
      </c>
      <c r="BJ38" s="55">
        <f>IF('Данные индикаторов'!BL41="No Data",1,IF('Условный расчет данных'!BK42&lt;&gt;"",1,0))</f>
        <v>0</v>
      </c>
      <c r="BK38">
        <f t="shared" si="0"/>
        <v>9</v>
      </c>
      <c r="BL38" s="57">
        <f t="shared" si="1"/>
        <v>0.16666666666666666</v>
      </c>
    </row>
    <row r="39" spans="1:64" ht="15.75">
      <c r="A39" s="340" t="s">
        <v>100</v>
      </c>
      <c r="B39" s="55">
        <f>IF('Данные индикаторов'!D42="No Data",1,IF('Условный расчет данных'!C43&lt;&gt;"",1,0))</f>
        <v>0</v>
      </c>
      <c r="C39" s="55">
        <f>IF('Данные индикаторов'!E42="No Data",1,IF('Условный расчет данных'!D43&lt;&gt;"",1,0))</f>
        <v>0</v>
      </c>
      <c r="D39" s="55">
        <f>IF('Данные индикаторов'!F42="No Data",1,IF('Условный расчет данных'!E43&lt;&gt;"",1,0))</f>
        <v>0</v>
      </c>
      <c r="E39" s="55">
        <f>IF('Данные индикаторов'!G42="No Data",1,IF('Условный расчет данных'!F43&lt;&gt;"",1,0))</f>
        <v>0</v>
      </c>
      <c r="F39" s="55">
        <f>IF('Данные индикаторов'!H42="No Data",1,IF('Условный расчет данных'!G43&lt;&gt;"",1,0))</f>
        <v>0</v>
      </c>
      <c r="G39" s="55">
        <f>IF('Данные индикаторов'!I42="No Data",1,IF('Условный расчет данных'!H43&lt;&gt;"",1,0))</f>
        <v>0</v>
      </c>
      <c r="H39" s="55">
        <f>IF('Данные индикаторов'!J42="No Data",1,IF('Условный расчет данных'!I43&lt;&gt;"",1,0))</f>
        <v>0</v>
      </c>
      <c r="I39" s="55">
        <f>IF('Данные индикаторов'!K42="No Data",1,IF('Условный расчет данных'!J43&lt;&gt;"",1,0))</f>
        <v>0</v>
      </c>
      <c r="J39" s="55">
        <f>IF('Данные индикаторов'!L42="No Data",1,IF('Условный расчет данных'!K43&lt;&gt;"",1,0))</f>
        <v>0</v>
      </c>
      <c r="K39" s="55">
        <f>IF('Данные индикаторов'!AH42="No Data",1,IF('Условный расчет данных'!L43&lt;&gt;"",1,0))</f>
        <v>0</v>
      </c>
      <c r="L39" s="55">
        <f>IF('Данные индикаторов'!M42="No Data",1,IF('Условный расчет данных'!M43&lt;&gt;"",1,0))</f>
        <v>0</v>
      </c>
      <c r="M39" s="55">
        <f>IF('Данные индикаторов'!N42="No Data",1,IF('Условный расчет данных'!N43&lt;&gt;"",1,0))</f>
        <v>0</v>
      </c>
      <c r="N39" s="55">
        <f>IF('Данные индикаторов'!O42="No Data",1,IF('Условный расчет данных'!O43&lt;&gt;"",1,0))</f>
        <v>0</v>
      </c>
      <c r="O39" s="55">
        <f>IF('Данные индикаторов'!P42="No Data",1,IF('Условный расчет данных'!P43&lt;&gt;"",1,0))</f>
        <v>1</v>
      </c>
      <c r="P39" s="55">
        <f>IF('Данные индикаторов'!Q42="No Data",1,IF('Условный расчет данных'!Q43&lt;&gt;"",1,0))</f>
        <v>0</v>
      </c>
      <c r="Q39" s="55">
        <f>IF('Данные индикаторов'!R42="No Data",1,IF('Условный расчет данных'!R43&lt;&gt;"",1,0))</f>
        <v>0</v>
      </c>
      <c r="R39" s="55">
        <f>IF('Данные индикаторов'!S42="No Data",1,IF('Условный расчет данных'!S43&lt;&gt;"",1,0))</f>
        <v>0</v>
      </c>
      <c r="S39" s="55">
        <f>IF('Данные индикаторов'!T42="No Data",1,IF('Условный расчет данных'!T43&lt;&gt;"",1,0))</f>
        <v>0</v>
      </c>
      <c r="T39" s="55">
        <f>IF('Данные индикаторов'!U42="No Data",1,IF('Условный расчет данных'!U43&lt;&gt;"",1,0))</f>
        <v>0</v>
      </c>
      <c r="U39" s="55">
        <f>IF('Данные индикаторов'!V42="No Data",1,IF('Условный расчет данных'!V43&lt;&gt;"",1,0))</f>
        <v>0</v>
      </c>
      <c r="V39" s="55">
        <f>IF('Данные индикаторов'!W42="No Data",1,IF('Условный расчет данных'!W43&lt;&gt;"",1,0))</f>
        <v>0</v>
      </c>
      <c r="W39" s="55">
        <f>IF('Данные индикаторов'!X42="No Data",1,IF('Условный расчет данных'!X43&lt;&gt;"",1,0))</f>
        <v>0</v>
      </c>
      <c r="X39" s="55">
        <f>IF('Данные индикаторов'!Y42="No Data",1,IF('Условный расчет данных'!Y43&lt;&gt;"",1,0))</f>
        <v>0</v>
      </c>
      <c r="Y39" s="55">
        <f>IF('Данные индикаторов'!Z42="No Data",1,IF('Условный расчет данных'!Z43&lt;&gt;"",1,0))</f>
        <v>0</v>
      </c>
      <c r="Z39" s="55">
        <f>IF('Данные индикаторов'!AA42="No Data",1,IF('Условный расчет данных'!AA43&lt;&gt;"",1,0))</f>
        <v>0</v>
      </c>
      <c r="AA39" s="55">
        <f>IF('Данные индикаторов'!AB42="No Data",1,IF('Условный расчет данных'!AB43&lt;&gt;"",1,0))</f>
        <v>0</v>
      </c>
      <c r="AB39" s="55">
        <f>IF('Данные индикаторов'!AC42="No Data",1,IF('Условный расчет данных'!AC43&lt;&gt;"",1,0))</f>
        <v>0</v>
      </c>
      <c r="AC39" s="55">
        <f>IF('Данные индикаторов'!AD42="No Data",1,IF('Условный расчет данных'!AD43&lt;&gt;"",1,0))</f>
        <v>0</v>
      </c>
      <c r="AD39" s="55">
        <f>IF('Данные индикаторов'!AE42="No Data",1,IF('Условный расчет данных'!AE43&lt;&gt;"",1,0))</f>
        <v>0</v>
      </c>
      <c r="AE39" s="55">
        <f>IF('Данные индикаторов'!AF42="No Data",1,IF('Условный расчет данных'!AF43&lt;&gt;"",1,0))</f>
        <v>1</v>
      </c>
      <c r="AF39" s="55">
        <f>IF('Данные индикаторов'!AG42="No Data",1,IF('Условный расчет данных'!AG43&lt;&gt;"",1,0))</f>
        <v>0</v>
      </c>
      <c r="AG39" s="55">
        <f>IF('Данные индикаторов'!AI42="No Data",1,IF('Условный расчет данных'!AH43&lt;&gt;"",1,0))</f>
        <v>0</v>
      </c>
      <c r="AH39" s="55">
        <f>IF('Данные индикаторов'!AJ42="No Data",1,IF('Условный расчет данных'!AI43&lt;&gt;"",1,0))</f>
        <v>0</v>
      </c>
      <c r="AI39" s="55">
        <f>IF('Данные индикаторов'!AK42="No Data",1,IF('Условный расчет данных'!AJ43&lt;&gt;"",1,0))</f>
        <v>0</v>
      </c>
      <c r="AJ39" s="55">
        <f>IF('Данные индикаторов'!AL42="No Data",1,IF('Условный расчет данных'!AK43&lt;&gt;"",1,0))</f>
        <v>0</v>
      </c>
      <c r="AK39" s="55">
        <f>IF('Данные индикаторов'!AM42="No Data",1,IF('Условный расчет данных'!AL43&lt;&gt;"",1,0))</f>
        <v>0</v>
      </c>
      <c r="AL39" s="55">
        <f>IF('Данные индикаторов'!AN42="No Data",1,IF('Условный расчет данных'!AM43&lt;&gt;"",1,0))</f>
        <v>0</v>
      </c>
      <c r="AM39" s="55">
        <f>IF('Данные индикаторов'!AO42="No Data",1,IF('Условный расчет данных'!AN43&lt;&gt;"",1,0))</f>
        <v>0</v>
      </c>
      <c r="AN39" s="55">
        <f>IF('Данные индикаторов'!AP42="No Data",1,IF('Условный расчет данных'!AO43&lt;&gt;"",1,0))</f>
        <v>0</v>
      </c>
      <c r="AO39" s="55">
        <f>IF('Данные индикаторов'!AQ42="No Data",1,IF('Условный расчет данных'!AS43&lt;&gt;"",1,0))</f>
        <v>0</v>
      </c>
      <c r="AP39" s="55">
        <f>IF('Данные индикаторов'!AR42="No Data",1,IF('Условный расчет данных'!AT43&lt;&gt;"",1,0))</f>
        <v>0</v>
      </c>
      <c r="AQ39" s="55">
        <f>IF('Данные индикаторов'!AS42="No Data",1,IF('Условный расчет данных'!AU43&lt;&gt;"",1,0))</f>
        <v>0</v>
      </c>
      <c r="AR39" s="55">
        <f>IF('Данные индикаторов'!AT42="No Data",1,IF('Условный расчет данных'!AS43&lt;&gt;"",1,0))</f>
        <v>0</v>
      </c>
      <c r="AS39" s="55">
        <f>IF('Данные индикаторов'!AU42="No Data",1,IF('Условный расчет данных'!AT43&lt;&gt;"",1,0))</f>
        <v>0</v>
      </c>
      <c r="AT39" s="55">
        <f>IF('Данные индикаторов'!AV42="No Data",1,IF('Условный расчет данных'!AU43&lt;&gt;"",1,0))</f>
        <v>0</v>
      </c>
      <c r="AU39" s="55">
        <f>IF('Данные индикаторов'!AW42="No Data",1,IF('Условный расчет данных'!AV43&lt;&gt;"",1,0))</f>
        <v>0</v>
      </c>
      <c r="AV39" s="55">
        <f>IF('Данные индикаторов'!AX42="No Data",1,IF('Условный расчет данных'!AW43&lt;&gt;"",1,0))</f>
        <v>0</v>
      </c>
      <c r="AW39" s="55">
        <f>IF('Данные индикаторов'!AY42="No Data",1,IF('Условный расчет данных'!AX43&lt;&gt;"",1,0))</f>
        <v>0</v>
      </c>
      <c r="AX39" s="55">
        <f>IF('Данные индикаторов'!AZ42="No Data",1,IF('Условный расчет данных'!AY43&lt;&gt;"",1,0))</f>
        <v>0</v>
      </c>
      <c r="AY39" s="55">
        <f>IF('Данные индикаторов'!BA42="No Data",1,IF('Условный расчет данных'!AZ43&lt;&gt;"",1,0))</f>
        <v>0</v>
      </c>
      <c r="AZ39" s="55">
        <f>IF('Данные индикаторов'!BB42="No Data",1,IF('Условный расчет данных'!BA43&lt;&gt;"",1,0))</f>
        <v>0</v>
      </c>
      <c r="BA39" s="55">
        <f>IF('Данные индикаторов'!BC42="No Data",1,IF('Условный расчет данных'!BB43&lt;&gt;"",1,0))</f>
        <v>0</v>
      </c>
      <c r="BB39" s="55">
        <f>IF('Данные индикаторов'!BD42="No Data",1,IF('Условный расчет данных'!BC43&lt;&gt;"",1,0))</f>
        <v>0</v>
      </c>
      <c r="BC39" s="55">
        <f>IF('Данные индикаторов'!BE42="No Data",1,IF('Условный расчет данных'!BD43&lt;&gt;"",1,0))</f>
        <v>0</v>
      </c>
      <c r="BD39" s="55">
        <f>IF('Данные индикаторов'!BF42="No Data",1,IF('Условный расчет данных'!BE43&lt;&gt;"",1,0))</f>
        <v>0</v>
      </c>
      <c r="BE39" s="55">
        <f>IF('Данные индикаторов'!BG42="No Data",1,IF('Условный расчет данных'!BF43&lt;&gt;"",1,0))</f>
        <v>0</v>
      </c>
      <c r="BF39" s="55">
        <f>IF('Данные индикаторов'!BH42="No Data",1,IF('Условный расчет данных'!BG43&lt;&gt;"",1,0))</f>
        <v>0</v>
      </c>
      <c r="BG39" s="55">
        <f>IF('Данные индикаторов'!BI42="No Data",1,IF('Условный расчет данных'!BH43&lt;&gt;"",1,0))</f>
        <v>0</v>
      </c>
      <c r="BH39" s="55">
        <f>IF('Данные индикаторов'!BJ42="No Data",1,IF('Условный расчет данных'!BI43&lt;&gt;"",1,0))</f>
        <v>0</v>
      </c>
      <c r="BI39" s="55">
        <f>IF('Данные индикаторов'!BK42="No Data",1,IF('Условный расчет данных'!BJ43&lt;&gt;"",1,0))</f>
        <v>0</v>
      </c>
      <c r="BJ39" s="55">
        <f>IF('Данные индикаторов'!BL42="No Data",1,IF('Условный расчет данных'!BK43&lt;&gt;"",1,0))</f>
        <v>0</v>
      </c>
      <c r="BK39">
        <f t="shared" si="0"/>
        <v>2</v>
      </c>
      <c r="BL39" s="57">
        <f t="shared" si="1"/>
        <v>3.7037037037037035E-2</v>
      </c>
    </row>
    <row r="40" spans="1:64" ht="15.75">
      <c r="A40" s="328" t="s">
        <v>101</v>
      </c>
      <c r="B40" s="55">
        <f>IF('Данные индикаторов'!D43="No Data",1,IF('Условный расчет данных'!C44&lt;&gt;"",1,0))</f>
        <v>0</v>
      </c>
      <c r="C40" s="55">
        <f>IF('Данные индикаторов'!E43="No Data",1,IF('Условный расчет данных'!D44&lt;&gt;"",1,0))</f>
        <v>0</v>
      </c>
      <c r="D40" s="55">
        <f>IF('Данные индикаторов'!F43="No Data",1,IF('Условный расчет данных'!E44&lt;&gt;"",1,0))</f>
        <v>0</v>
      </c>
      <c r="E40" s="55">
        <f>IF('Данные индикаторов'!G43="No Data",1,IF('Условный расчет данных'!F44&lt;&gt;"",1,0))</f>
        <v>0</v>
      </c>
      <c r="F40" s="55">
        <f>IF('Данные индикаторов'!H43="No Data",1,IF('Условный расчет данных'!G44&lt;&gt;"",1,0))</f>
        <v>0</v>
      </c>
      <c r="G40" s="55">
        <f>IF('Данные индикаторов'!I43="No Data",1,IF('Условный расчет данных'!H44&lt;&gt;"",1,0))</f>
        <v>0</v>
      </c>
      <c r="H40" s="55">
        <f>IF('Данные индикаторов'!J43="No Data",1,IF('Условный расчет данных'!I44&lt;&gt;"",1,0))</f>
        <v>0</v>
      </c>
      <c r="I40" s="55">
        <f>IF('Данные индикаторов'!K43="No Data",1,IF('Условный расчет данных'!J44&lt;&gt;"",1,0))</f>
        <v>0</v>
      </c>
      <c r="J40" s="55">
        <f>IF('Данные индикаторов'!L43="No Data",1,IF('Условный расчет данных'!K44&lt;&gt;"",1,0))</f>
        <v>0</v>
      </c>
      <c r="K40" s="55">
        <f>IF('Данные индикаторов'!AH43="No Data",1,IF('Условный расчет данных'!L44&lt;&gt;"",1,0))</f>
        <v>0</v>
      </c>
      <c r="L40" s="55">
        <f>IF('Данные индикаторов'!M43="No Data",1,IF('Условный расчет данных'!M44&lt;&gt;"",1,0))</f>
        <v>0</v>
      </c>
      <c r="M40" s="55">
        <f>IF('Данные индикаторов'!N43="No Data",1,IF('Условный расчет данных'!N44&lt;&gt;"",1,0))</f>
        <v>0</v>
      </c>
      <c r="N40" s="55">
        <f>IF('Данные индикаторов'!O43="No Data",1,IF('Условный расчет данных'!O44&lt;&gt;"",1,0))</f>
        <v>0</v>
      </c>
      <c r="O40" s="55">
        <f>IF('Данные индикаторов'!P43="No Data",1,IF('Условный расчет данных'!P44&lt;&gt;"",1,0))</f>
        <v>1</v>
      </c>
      <c r="P40" s="55">
        <f>IF('Данные индикаторов'!Q43="No Data",1,IF('Условный расчет данных'!Q44&lt;&gt;"",1,0))</f>
        <v>0</v>
      </c>
      <c r="Q40" s="55">
        <f>IF('Данные индикаторов'!R43="No Data",1,IF('Условный расчет данных'!R44&lt;&gt;"",1,0))</f>
        <v>0</v>
      </c>
      <c r="R40" s="55">
        <f>IF('Данные индикаторов'!S43="No Data",1,IF('Условный расчет данных'!S44&lt;&gt;"",1,0))</f>
        <v>0</v>
      </c>
      <c r="S40" s="55">
        <f>IF('Данные индикаторов'!T43="No Data",1,IF('Условный расчет данных'!T44&lt;&gt;"",1,0))</f>
        <v>0</v>
      </c>
      <c r="T40" s="55">
        <f>IF('Данные индикаторов'!U43="No Data",1,IF('Условный расчет данных'!U44&lt;&gt;"",1,0))</f>
        <v>0</v>
      </c>
      <c r="U40" s="55">
        <f>IF('Данные индикаторов'!V43="No Data",1,IF('Условный расчет данных'!V44&lt;&gt;"",1,0))</f>
        <v>0</v>
      </c>
      <c r="V40" s="55">
        <f>IF('Данные индикаторов'!W43="No Data",1,IF('Условный расчет данных'!W44&lt;&gt;"",1,0))</f>
        <v>0</v>
      </c>
      <c r="W40" s="55">
        <f>IF('Данные индикаторов'!X43="No Data",1,IF('Условный расчет данных'!X44&lt;&gt;"",1,0))</f>
        <v>0</v>
      </c>
      <c r="X40" s="55">
        <f>IF('Данные индикаторов'!Y43="No Data",1,IF('Условный расчет данных'!Y44&lt;&gt;"",1,0))</f>
        <v>0</v>
      </c>
      <c r="Y40" s="55">
        <f>IF('Данные индикаторов'!Z43="No Data",1,IF('Условный расчет данных'!Z44&lt;&gt;"",1,0))</f>
        <v>0</v>
      </c>
      <c r="Z40" s="55">
        <f>IF('Данные индикаторов'!AA43="No Data",1,IF('Условный расчет данных'!AA44&lt;&gt;"",1,0))</f>
        <v>0</v>
      </c>
      <c r="AA40" s="55">
        <f>IF('Данные индикаторов'!AB43="No Data",1,IF('Условный расчет данных'!AB44&lt;&gt;"",1,0))</f>
        <v>0</v>
      </c>
      <c r="AB40" s="55">
        <f>IF('Данные индикаторов'!AC43="No Data",1,IF('Условный расчет данных'!AC44&lt;&gt;"",1,0))</f>
        <v>0</v>
      </c>
      <c r="AC40" s="55">
        <f>IF('Данные индикаторов'!AD43="No Data",1,IF('Условный расчет данных'!AD44&lt;&gt;"",1,0))</f>
        <v>0</v>
      </c>
      <c r="AD40" s="55">
        <f>IF('Данные индикаторов'!AE43="No Data",1,IF('Условный расчет данных'!AE44&lt;&gt;"",1,0))</f>
        <v>0</v>
      </c>
      <c r="AE40" s="55">
        <f>IF('Данные индикаторов'!AF43="No Data",1,IF('Условный расчет данных'!AF44&lt;&gt;"",1,0))</f>
        <v>1</v>
      </c>
      <c r="AF40" s="55">
        <f>IF('Данные индикаторов'!AG43="No Data",1,IF('Условный расчет данных'!AG44&lt;&gt;"",1,0))</f>
        <v>0</v>
      </c>
      <c r="AG40" s="55">
        <f>IF('Данные индикаторов'!AI43="No Data",1,IF('Условный расчет данных'!AH44&lt;&gt;"",1,0))</f>
        <v>0</v>
      </c>
      <c r="AH40" s="55">
        <f>IF('Данные индикаторов'!AJ43="No Data",1,IF('Условный расчет данных'!AI44&lt;&gt;"",1,0))</f>
        <v>0</v>
      </c>
      <c r="AI40" s="55">
        <f>IF('Данные индикаторов'!AK43="No Data",1,IF('Условный расчет данных'!AJ44&lt;&gt;"",1,0))</f>
        <v>0</v>
      </c>
      <c r="AJ40" s="55">
        <f>IF('Данные индикаторов'!AL43="No Data",1,IF('Условный расчет данных'!AK44&lt;&gt;"",1,0))</f>
        <v>0</v>
      </c>
      <c r="AK40" s="55">
        <f>IF('Данные индикаторов'!AM43="No Data",1,IF('Условный расчет данных'!AL44&lt;&gt;"",1,0))</f>
        <v>0</v>
      </c>
      <c r="AL40" s="55">
        <f>IF('Данные индикаторов'!AN43="No Data",1,IF('Условный расчет данных'!AM44&lt;&gt;"",1,0))</f>
        <v>0</v>
      </c>
      <c r="AM40" s="55">
        <f>IF('Данные индикаторов'!AO43="No Data",1,IF('Условный расчет данных'!AN44&lt;&gt;"",1,0))</f>
        <v>0</v>
      </c>
      <c r="AN40" s="55">
        <f>IF('Данные индикаторов'!AP43="No Data",1,IF('Условный расчет данных'!AO44&lt;&gt;"",1,0))</f>
        <v>0</v>
      </c>
      <c r="AO40" s="55">
        <f>IF('Данные индикаторов'!AQ43="No Data",1,IF('Условный расчет данных'!AS44&lt;&gt;"",1,0))</f>
        <v>0</v>
      </c>
      <c r="AP40" s="55">
        <f>IF('Данные индикаторов'!AR43="No Data",1,IF('Условный расчет данных'!AT44&lt;&gt;"",1,0))</f>
        <v>0</v>
      </c>
      <c r="AQ40" s="55">
        <f>IF('Данные индикаторов'!AS43="No Data",1,IF('Условный расчет данных'!AU44&lt;&gt;"",1,0))</f>
        <v>0</v>
      </c>
      <c r="AR40" s="55">
        <f>IF('Данные индикаторов'!AT43="No Data",1,IF('Условный расчет данных'!AS44&lt;&gt;"",1,0))</f>
        <v>0</v>
      </c>
      <c r="AS40" s="55">
        <f>IF('Данные индикаторов'!AU43="No Data",1,IF('Условный расчет данных'!AT44&lt;&gt;"",1,0))</f>
        <v>0</v>
      </c>
      <c r="AT40" s="55">
        <f>IF('Данные индикаторов'!AV43="No Data",1,IF('Условный расчет данных'!AU44&lt;&gt;"",1,0))</f>
        <v>0</v>
      </c>
      <c r="AU40" s="55">
        <f>IF('Данные индикаторов'!AW43="No Data",1,IF('Условный расчет данных'!AV44&lt;&gt;"",1,0))</f>
        <v>0</v>
      </c>
      <c r="AV40" s="55">
        <f>IF('Данные индикаторов'!AX43="No Data",1,IF('Условный расчет данных'!AW44&lt;&gt;"",1,0))</f>
        <v>0</v>
      </c>
      <c r="AW40" s="55">
        <f>IF('Данные индикаторов'!AY43="No Data",1,IF('Условный расчет данных'!AX44&lt;&gt;"",1,0))</f>
        <v>0</v>
      </c>
      <c r="AX40" s="55">
        <f>IF('Данные индикаторов'!AZ43="No Data",1,IF('Условный расчет данных'!AY44&lt;&gt;"",1,0))</f>
        <v>0</v>
      </c>
      <c r="AY40" s="55">
        <f>IF('Данные индикаторов'!BA43="No Data",1,IF('Условный расчет данных'!AZ44&lt;&gt;"",1,0))</f>
        <v>0</v>
      </c>
      <c r="AZ40" s="55">
        <f>IF('Данные индикаторов'!BB43="No Data",1,IF('Условный расчет данных'!BA44&lt;&gt;"",1,0))</f>
        <v>0</v>
      </c>
      <c r="BA40" s="55">
        <f>IF('Данные индикаторов'!BC43="No Data",1,IF('Условный расчет данных'!BB44&lt;&gt;"",1,0))</f>
        <v>0</v>
      </c>
      <c r="BB40" s="55">
        <f>IF('Данные индикаторов'!BD43="No Data",1,IF('Условный расчет данных'!BC44&lt;&gt;"",1,0))</f>
        <v>0</v>
      </c>
      <c r="BC40" s="55">
        <f>IF('Данные индикаторов'!BE43="No Data",1,IF('Условный расчет данных'!BD44&lt;&gt;"",1,0))</f>
        <v>0</v>
      </c>
      <c r="BD40" s="55">
        <f>IF('Данные индикаторов'!BF43="No Data",1,IF('Условный расчет данных'!BE44&lt;&gt;"",1,0))</f>
        <v>0</v>
      </c>
      <c r="BE40" s="55">
        <f>IF('Данные индикаторов'!BG43="No Data",1,IF('Условный расчет данных'!BF44&lt;&gt;"",1,0))</f>
        <v>0</v>
      </c>
      <c r="BF40" s="55">
        <f>IF('Данные индикаторов'!BH43="No Data",1,IF('Условный расчет данных'!BG44&lt;&gt;"",1,0))</f>
        <v>0</v>
      </c>
      <c r="BG40" s="55">
        <f>IF('Данные индикаторов'!BI43="No Data",1,IF('Условный расчет данных'!BH44&lt;&gt;"",1,0))</f>
        <v>0</v>
      </c>
      <c r="BH40" s="55">
        <f>IF('Данные индикаторов'!BJ43="No Data",1,IF('Условный расчет данных'!BI44&lt;&gt;"",1,0))</f>
        <v>0</v>
      </c>
      <c r="BI40" s="55">
        <f>IF('Данные индикаторов'!BK43="No Data",1,IF('Условный расчет данных'!BJ44&lt;&gt;"",1,0))</f>
        <v>0</v>
      </c>
      <c r="BJ40" s="55">
        <f>IF('Данные индикаторов'!BL43="No Data",1,IF('Условный расчет данных'!BK44&lt;&gt;"",1,0))</f>
        <v>0</v>
      </c>
      <c r="BK40">
        <f t="shared" si="0"/>
        <v>2</v>
      </c>
      <c r="BL40" s="57">
        <f t="shared" si="1"/>
        <v>3.7037037037037035E-2</v>
      </c>
    </row>
    <row r="41" spans="1:64" ht="15.75">
      <c r="A41" s="328" t="s">
        <v>102</v>
      </c>
      <c r="B41" s="55">
        <f>IF('Данные индикаторов'!D44="No Data",1,IF('Условный расчет данных'!C45&lt;&gt;"",1,0))</f>
        <v>0</v>
      </c>
      <c r="C41" s="55">
        <f>IF('Данные индикаторов'!E44="No Data",1,IF('Условный расчет данных'!D45&lt;&gt;"",1,0))</f>
        <v>0</v>
      </c>
      <c r="D41" s="55">
        <f>IF('Данные индикаторов'!F44="No Data",1,IF('Условный расчет данных'!E45&lt;&gt;"",1,0))</f>
        <v>0</v>
      </c>
      <c r="E41" s="55">
        <f>IF('Данные индикаторов'!G44="No Data",1,IF('Условный расчет данных'!F45&lt;&gt;"",1,0))</f>
        <v>0</v>
      </c>
      <c r="F41" s="55">
        <f>IF('Данные индикаторов'!H44="No Data",1,IF('Условный расчет данных'!G45&lt;&gt;"",1,0))</f>
        <v>0</v>
      </c>
      <c r="G41" s="55">
        <f>IF('Данные индикаторов'!I44="No Data",1,IF('Условный расчет данных'!H45&lt;&gt;"",1,0))</f>
        <v>0</v>
      </c>
      <c r="H41" s="55">
        <f>IF('Данные индикаторов'!J44="No Data",1,IF('Условный расчет данных'!I45&lt;&gt;"",1,0))</f>
        <v>0</v>
      </c>
      <c r="I41" s="55">
        <f>IF('Данные индикаторов'!K44="No Data",1,IF('Условный расчет данных'!J45&lt;&gt;"",1,0))</f>
        <v>0</v>
      </c>
      <c r="J41" s="55">
        <f>IF('Данные индикаторов'!L44="No Data",1,IF('Условный расчет данных'!K45&lt;&gt;"",1,0))</f>
        <v>0</v>
      </c>
      <c r="K41" s="55">
        <f>IF('Данные индикаторов'!AH44="No Data",1,IF('Условный расчет данных'!L45&lt;&gt;"",1,0))</f>
        <v>0</v>
      </c>
      <c r="L41" s="55">
        <f>IF('Данные индикаторов'!M44="No Data",1,IF('Условный расчет данных'!M45&lt;&gt;"",1,0))</f>
        <v>0</v>
      </c>
      <c r="M41" s="55">
        <f>IF('Данные индикаторов'!N44="No Data",1,IF('Условный расчет данных'!N45&lt;&gt;"",1,0))</f>
        <v>0</v>
      </c>
      <c r="N41" s="55">
        <f>IF('Данные индикаторов'!O44="No Data",1,IF('Условный расчет данных'!O45&lt;&gt;"",1,0))</f>
        <v>1</v>
      </c>
      <c r="O41" s="55">
        <f>IF('Данные индикаторов'!P44="No Data",1,IF('Условный расчет данных'!P45&lt;&gt;"",1,0))</f>
        <v>1</v>
      </c>
      <c r="P41" s="55">
        <f>IF('Данные индикаторов'!Q44="No Data",1,IF('Условный расчет данных'!Q45&lt;&gt;"",1,0))</f>
        <v>0</v>
      </c>
      <c r="Q41" s="55">
        <f>IF('Данные индикаторов'!R44="No Data",1,IF('Условный расчет данных'!R45&lt;&gt;"",1,0))</f>
        <v>0</v>
      </c>
      <c r="R41" s="55">
        <f>IF('Данные индикаторов'!S44="No Data",1,IF('Условный расчет данных'!S45&lt;&gt;"",1,0))</f>
        <v>0</v>
      </c>
      <c r="S41" s="55">
        <f>IF('Данные индикаторов'!T44="No Data",1,IF('Условный расчет данных'!T45&lt;&gt;"",1,0))</f>
        <v>0</v>
      </c>
      <c r="T41" s="55">
        <f>IF('Данные индикаторов'!U44="No Data",1,IF('Условный расчет данных'!U45&lt;&gt;"",1,0))</f>
        <v>0</v>
      </c>
      <c r="U41" s="55">
        <f>IF('Данные индикаторов'!V44="No Data",1,IF('Условный расчет данных'!V45&lt;&gt;"",1,0))</f>
        <v>0</v>
      </c>
      <c r="V41" s="55">
        <f>IF('Данные индикаторов'!W44="No Data",1,IF('Условный расчет данных'!W45&lt;&gt;"",1,0))</f>
        <v>0</v>
      </c>
      <c r="W41" s="55">
        <f>IF('Данные индикаторов'!X44="No Data",1,IF('Условный расчет данных'!X45&lt;&gt;"",1,0))</f>
        <v>0</v>
      </c>
      <c r="X41" s="55">
        <f>IF('Данные индикаторов'!Y44="No Data",1,IF('Условный расчет данных'!Y45&lt;&gt;"",1,0))</f>
        <v>0</v>
      </c>
      <c r="Y41" s="55">
        <f>IF('Данные индикаторов'!Z44="No Data",1,IF('Условный расчет данных'!Z45&lt;&gt;"",1,0))</f>
        <v>0</v>
      </c>
      <c r="Z41" s="55">
        <f>IF('Данные индикаторов'!AA44="No Data",1,IF('Условный расчет данных'!AA45&lt;&gt;"",1,0))</f>
        <v>0</v>
      </c>
      <c r="AA41" s="55">
        <f>IF('Данные индикаторов'!AB44="No Data",1,IF('Условный расчет данных'!AB45&lt;&gt;"",1,0))</f>
        <v>0</v>
      </c>
      <c r="AB41" s="55">
        <f>IF('Данные индикаторов'!AC44="No Data",1,IF('Условный расчет данных'!AC45&lt;&gt;"",1,0))</f>
        <v>0</v>
      </c>
      <c r="AC41" s="55">
        <f>IF('Данные индикаторов'!AD44="No Data",1,IF('Условный расчет данных'!AD45&lt;&gt;"",1,0))</f>
        <v>0</v>
      </c>
      <c r="AD41" s="55">
        <f>IF('Данные индикаторов'!AE44="No Data",1,IF('Условный расчет данных'!AE45&lt;&gt;"",1,0))</f>
        <v>0</v>
      </c>
      <c r="AE41" s="55">
        <f>IF('Данные индикаторов'!AF44="No Data",1,IF('Условный расчет данных'!AF45&lt;&gt;"",1,0))</f>
        <v>1</v>
      </c>
      <c r="AF41" s="55">
        <f>IF('Данные индикаторов'!AG44="No Data",1,IF('Условный расчет данных'!AG45&lt;&gt;"",1,0))</f>
        <v>0</v>
      </c>
      <c r="AG41" s="55">
        <f>IF('Данные индикаторов'!AI44="No Data",1,IF('Условный расчет данных'!AH45&lt;&gt;"",1,0))</f>
        <v>0</v>
      </c>
      <c r="AH41" s="55">
        <f>IF('Данные индикаторов'!AJ44="No Data",1,IF('Условный расчет данных'!AI45&lt;&gt;"",1,0))</f>
        <v>0</v>
      </c>
      <c r="AI41" s="55">
        <f>IF('Данные индикаторов'!AK44="No Data",1,IF('Условный расчет данных'!AJ45&lt;&gt;"",1,0))</f>
        <v>0</v>
      </c>
      <c r="AJ41" s="55">
        <f>IF('Данные индикаторов'!AL44="No Data",1,IF('Условный расчет данных'!AK45&lt;&gt;"",1,0))</f>
        <v>0</v>
      </c>
      <c r="AK41" s="55">
        <f>IF('Данные индикаторов'!AM44="No Data",1,IF('Условный расчет данных'!AL45&lt;&gt;"",1,0))</f>
        <v>0</v>
      </c>
      <c r="AL41" s="55">
        <f>IF('Данные индикаторов'!AN44="No Data",1,IF('Условный расчет данных'!AM45&lt;&gt;"",1,0))</f>
        <v>0</v>
      </c>
      <c r="AM41" s="55">
        <f>IF('Данные индикаторов'!AO44="No Data",1,IF('Условный расчет данных'!AN45&lt;&gt;"",1,0))</f>
        <v>0</v>
      </c>
      <c r="AN41" s="55">
        <f>IF('Данные индикаторов'!AP44="No Data",1,IF('Условный расчет данных'!AO45&lt;&gt;"",1,0))</f>
        <v>0</v>
      </c>
      <c r="AO41" s="55">
        <f>IF('Данные индикаторов'!AQ44="No Data",1,IF('Условный расчет данных'!AS45&lt;&gt;"",1,0))</f>
        <v>0</v>
      </c>
      <c r="AP41" s="55">
        <f>IF('Данные индикаторов'!AR44="No Data",1,IF('Условный расчет данных'!AT45&lt;&gt;"",1,0))</f>
        <v>0</v>
      </c>
      <c r="AQ41" s="55">
        <f>IF('Данные индикаторов'!AS44="No Data",1,IF('Условный расчет данных'!AU45&lt;&gt;"",1,0))</f>
        <v>0</v>
      </c>
      <c r="AR41" s="55">
        <f>IF('Данные индикаторов'!AT44="No Data",1,IF('Условный расчет данных'!AS45&lt;&gt;"",1,0))</f>
        <v>0</v>
      </c>
      <c r="AS41" s="55">
        <f>IF('Данные индикаторов'!AU44="No Data",1,IF('Условный расчет данных'!AT45&lt;&gt;"",1,0))</f>
        <v>0</v>
      </c>
      <c r="AT41" s="55">
        <f>IF('Данные индикаторов'!AV44="No Data",1,IF('Условный расчет данных'!AU45&lt;&gt;"",1,0))</f>
        <v>0</v>
      </c>
      <c r="AU41" s="55">
        <f>IF('Данные индикаторов'!AW44="No Data",1,IF('Условный расчет данных'!AV45&lt;&gt;"",1,0))</f>
        <v>0</v>
      </c>
      <c r="AV41" s="55">
        <f>IF('Данные индикаторов'!AX44="No Data",1,IF('Условный расчет данных'!AW45&lt;&gt;"",1,0))</f>
        <v>0</v>
      </c>
      <c r="AW41" s="55">
        <f>IF('Данные индикаторов'!AY44="No Data",1,IF('Условный расчет данных'!AX45&lt;&gt;"",1,0))</f>
        <v>0</v>
      </c>
      <c r="AX41" s="55">
        <f>IF('Данные индикаторов'!AZ44="No Data",1,IF('Условный расчет данных'!AY45&lt;&gt;"",1,0))</f>
        <v>0</v>
      </c>
      <c r="AY41" s="55">
        <f>IF('Данные индикаторов'!BA44="No Data",1,IF('Условный расчет данных'!AZ45&lt;&gt;"",1,0))</f>
        <v>0</v>
      </c>
      <c r="AZ41" s="55">
        <f>IF('Данные индикаторов'!BB44="No Data",1,IF('Условный расчет данных'!BA45&lt;&gt;"",1,0))</f>
        <v>0</v>
      </c>
      <c r="BA41" s="55">
        <f>IF('Данные индикаторов'!BC44="No Data",1,IF('Условный расчет данных'!BB45&lt;&gt;"",1,0))</f>
        <v>0</v>
      </c>
      <c r="BB41" s="55">
        <f>IF('Данные индикаторов'!BD44="No Data",1,IF('Условный расчет данных'!BC45&lt;&gt;"",1,0))</f>
        <v>0</v>
      </c>
      <c r="BC41" s="55">
        <f>IF('Данные индикаторов'!BE44="No Data",1,IF('Условный расчет данных'!BD45&lt;&gt;"",1,0))</f>
        <v>0</v>
      </c>
      <c r="BD41" s="55">
        <f>IF('Данные индикаторов'!BF44="No Data",1,IF('Условный расчет данных'!BE45&lt;&gt;"",1,0))</f>
        <v>0</v>
      </c>
      <c r="BE41" s="55">
        <f>IF('Данные индикаторов'!BG44="No Data",1,IF('Условный расчет данных'!BF45&lt;&gt;"",1,0))</f>
        <v>0</v>
      </c>
      <c r="BF41" s="55">
        <f>IF('Данные индикаторов'!BH44="No Data",1,IF('Условный расчет данных'!BG45&lt;&gt;"",1,0))</f>
        <v>0</v>
      </c>
      <c r="BG41" s="55">
        <f>IF('Данные индикаторов'!BI44="No Data",1,IF('Условный расчет данных'!BH45&lt;&gt;"",1,0))</f>
        <v>0</v>
      </c>
      <c r="BH41" s="55">
        <f>IF('Данные индикаторов'!BJ44="No Data",1,IF('Условный расчет данных'!BI45&lt;&gt;"",1,0))</f>
        <v>0</v>
      </c>
      <c r="BI41" s="55">
        <f>IF('Данные индикаторов'!BK44="No Data",1,IF('Условный расчет данных'!BJ45&lt;&gt;"",1,0))</f>
        <v>0</v>
      </c>
      <c r="BJ41" s="55">
        <f>IF('Данные индикаторов'!BL44="No Data",1,IF('Условный расчет данных'!BK45&lt;&gt;"",1,0))</f>
        <v>0</v>
      </c>
      <c r="BK41">
        <f t="shared" si="0"/>
        <v>3</v>
      </c>
      <c r="BL41" s="57">
        <f t="shared" si="1"/>
        <v>5.5555555555555552E-2</v>
      </c>
    </row>
    <row r="42" spans="1:64" ht="15.75">
      <c r="A42" s="328" t="s">
        <v>103</v>
      </c>
      <c r="B42" s="55">
        <f>IF('Данные индикаторов'!D45="No Data",1,IF('Условный расчет данных'!C46&lt;&gt;"",1,0))</f>
        <v>0</v>
      </c>
      <c r="C42" s="55">
        <f>IF('Данные индикаторов'!E45="No Data",1,IF('Условный расчет данных'!D46&lt;&gt;"",1,0))</f>
        <v>0</v>
      </c>
      <c r="D42" s="55">
        <f>IF('Данные индикаторов'!F45="No Data",1,IF('Условный расчет данных'!E46&lt;&gt;"",1,0))</f>
        <v>0</v>
      </c>
      <c r="E42" s="55">
        <f>IF('Данные индикаторов'!G45="No Data",1,IF('Условный расчет данных'!F46&lt;&gt;"",1,0))</f>
        <v>0</v>
      </c>
      <c r="F42" s="55">
        <f>IF('Данные индикаторов'!H45="No Data",1,IF('Условный расчет данных'!G46&lt;&gt;"",1,0))</f>
        <v>0</v>
      </c>
      <c r="G42" s="55">
        <f>IF('Данные индикаторов'!I45="No Data",1,IF('Условный расчет данных'!H46&lt;&gt;"",1,0))</f>
        <v>0</v>
      </c>
      <c r="H42" s="55">
        <f>IF('Данные индикаторов'!J45="No Data",1,IF('Условный расчет данных'!I46&lt;&gt;"",1,0))</f>
        <v>0</v>
      </c>
      <c r="I42" s="55">
        <f>IF('Данные индикаторов'!K45="No Data",1,IF('Условный расчет данных'!J46&lt;&gt;"",1,0))</f>
        <v>0</v>
      </c>
      <c r="J42" s="55">
        <f>IF('Данные индикаторов'!L45="No Data",1,IF('Условный расчет данных'!K46&lt;&gt;"",1,0))</f>
        <v>0</v>
      </c>
      <c r="K42" s="55">
        <f>IF('Данные индикаторов'!AH45="No Data",1,IF('Условный расчет данных'!L46&lt;&gt;"",1,0))</f>
        <v>0</v>
      </c>
      <c r="L42" s="55">
        <f>IF('Данные индикаторов'!M45="No Data",1,IF('Условный расчет данных'!M46&lt;&gt;"",1,0))</f>
        <v>0</v>
      </c>
      <c r="M42" s="55">
        <f>IF('Данные индикаторов'!N45="No Data",1,IF('Условный расчет данных'!N46&lt;&gt;"",1,0))</f>
        <v>0</v>
      </c>
      <c r="N42" s="55">
        <f>IF('Данные индикаторов'!O45="No Data",1,IF('Условный расчет данных'!O46&lt;&gt;"",1,0))</f>
        <v>0</v>
      </c>
      <c r="O42" s="55">
        <f>IF('Данные индикаторов'!P45="No Data",1,IF('Условный расчет данных'!P46&lt;&gt;"",1,0))</f>
        <v>1</v>
      </c>
      <c r="P42" s="55">
        <f>IF('Данные индикаторов'!Q45="No Data",1,IF('Условный расчет данных'!Q46&lt;&gt;"",1,0))</f>
        <v>0</v>
      </c>
      <c r="Q42" s="55">
        <f>IF('Данные индикаторов'!R45="No Data",1,IF('Условный расчет данных'!R46&lt;&gt;"",1,0))</f>
        <v>0</v>
      </c>
      <c r="R42" s="55">
        <f>IF('Данные индикаторов'!S45="No Data",1,IF('Условный расчет данных'!S46&lt;&gt;"",1,0))</f>
        <v>0</v>
      </c>
      <c r="S42" s="55">
        <f>IF('Данные индикаторов'!T45="No Data",1,IF('Условный расчет данных'!T46&lt;&gt;"",1,0))</f>
        <v>0</v>
      </c>
      <c r="T42" s="55">
        <f>IF('Данные индикаторов'!U45="No Data",1,IF('Условный расчет данных'!U46&lt;&gt;"",1,0))</f>
        <v>0</v>
      </c>
      <c r="U42" s="55">
        <f>IF('Данные индикаторов'!V45="No Data",1,IF('Условный расчет данных'!V46&lt;&gt;"",1,0))</f>
        <v>0</v>
      </c>
      <c r="V42" s="55">
        <f>IF('Данные индикаторов'!W45="No Data",1,IF('Условный расчет данных'!W46&lt;&gt;"",1,0))</f>
        <v>0</v>
      </c>
      <c r="W42" s="55">
        <f>IF('Данные индикаторов'!X45="No Data",1,IF('Условный расчет данных'!X46&lt;&gt;"",1,0))</f>
        <v>0</v>
      </c>
      <c r="X42" s="55">
        <f>IF('Данные индикаторов'!Y45="No Data",1,IF('Условный расчет данных'!Y46&lt;&gt;"",1,0))</f>
        <v>0</v>
      </c>
      <c r="Y42" s="55">
        <f>IF('Данные индикаторов'!Z45="No Data",1,IF('Условный расчет данных'!Z46&lt;&gt;"",1,0))</f>
        <v>0</v>
      </c>
      <c r="Z42" s="55">
        <f>IF('Данные индикаторов'!AA45="No Data",1,IF('Условный расчет данных'!AA46&lt;&gt;"",1,0))</f>
        <v>0</v>
      </c>
      <c r="AA42" s="55">
        <f>IF('Данные индикаторов'!AB45="No Data",1,IF('Условный расчет данных'!AB46&lt;&gt;"",1,0))</f>
        <v>0</v>
      </c>
      <c r="AB42" s="55">
        <f>IF('Данные индикаторов'!AC45="No Data",1,IF('Условный расчет данных'!AC46&lt;&gt;"",1,0))</f>
        <v>0</v>
      </c>
      <c r="AC42" s="55">
        <f>IF('Данные индикаторов'!AD45="No Data",1,IF('Условный расчет данных'!AD46&lt;&gt;"",1,0))</f>
        <v>0</v>
      </c>
      <c r="AD42" s="55">
        <f>IF('Данные индикаторов'!AE45="No Data",1,IF('Условный расчет данных'!AE46&lt;&gt;"",1,0))</f>
        <v>0</v>
      </c>
      <c r="AE42" s="55">
        <f>IF('Данные индикаторов'!AF45="No Data",1,IF('Условный расчет данных'!AF46&lt;&gt;"",1,0))</f>
        <v>1</v>
      </c>
      <c r="AF42" s="55">
        <f>IF('Данные индикаторов'!AG45="No Data",1,IF('Условный расчет данных'!AG46&lt;&gt;"",1,0))</f>
        <v>0</v>
      </c>
      <c r="AG42" s="55">
        <f>IF('Данные индикаторов'!AI45="No Data",1,IF('Условный расчет данных'!AH46&lt;&gt;"",1,0))</f>
        <v>0</v>
      </c>
      <c r="AH42" s="55">
        <f>IF('Данные индикаторов'!AJ45="No Data",1,IF('Условный расчет данных'!AI46&lt;&gt;"",1,0))</f>
        <v>0</v>
      </c>
      <c r="AI42" s="55">
        <f>IF('Данные индикаторов'!AK45="No Data",1,IF('Условный расчет данных'!AJ46&lt;&gt;"",1,0))</f>
        <v>0</v>
      </c>
      <c r="AJ42" s="55">
        <f>IF('Данные индикаторов'!AL45="No Data",1,IF('Условный расчет данных'!AK46&lt;&gt;"",1,0))</f>
        <v>0</v>
      </c>
      <c r="AK42" s="55">
        <f>IF('Данные индикаторов'!AM45="No Data",1,IF('Условный расчет данных'!AL46&lt;&gt;"",1,0))</f>
        <v>0</v>
      </c>
      <c r="AL42" s="55">
        <f>IF('Данные индикаторов'!AN45="No Data",1,IF('Условный расчет данных'!AM46&lt;&gt;"",1,0))</f>
        <v>0</v>
      </c>
      <c r="AM42" s="55">
        <f>IF('Данные индикаторов'!AO45="No Data",1,IF('Условный расчет данных'!AN46&lt;&gt;"",1,0))</f>
        <v>0</v>
      </c>
      <c r="AN42" s="55">
        <f>IF('Данные индикаторов'!AP45="No Data",1,IF('Условный расчет данных'!AO46&lt;&gt;"",1,0))</f>
        <v>0</v>
      </c>
      <c r="AO42" s="55">
        <f>IF('Данные индикаторов'!AQ45="No Data",1,IF('Условный расчет данных'!AS46&lt;&gt;"",1,0))</f>
        <v>0</v>
      </c>
      <c r="AP42" s="55">
        <f>IF('Данные индикаторов'!AR45="No Data",1,IF('Условный расчет данных'!AT46&lt;&gt;"",1,0))</f>
        <v>0</v>
      </c>
      <c r="AQ42" s="55">
        <f>IF('Данные индикаторов'!AS45="No Data",1,IF('Условный расчет данных'!AU46&lt;&gt;"",1,0))</f>
        <v>0</v>
      </c>
      <c r="AR42" s="55">
        <f>IF('Данные индикаторов'!AT45="No Data",1,IF('Условный расчет данных'!AS46&lt;&gt;"",1,0))</f>
        <v>0</v>
      </c>
      <c r="AS42" s="55">
        <f>IF('Данные индикаторов'!AU45="No Data",1,IF('Условный расчет данных'!AT46&lt;&gt;"",1,0))</f>
        <v>0</v>
      </c>
      <c r="AT42" s="55">
        <f>IF('Данные индикаторов'!AV45="No Data",1,IF('Условный расчет данных'!AU46&lt;&gt;"",1,0))</f>
        <v>0</v>
      </c>
      <c r="AU42" s="55">
        <f>IF('Данные индикаторов'!AW45="No Data",1,IF('Условный расчет данных'!AV46&lt;&gt;"",1,0))</f>
        <v>0</v>
      </c>
      <c r="AV42" s="55">
        <f>IF('Данные индикаторов'!AX45="No Data",1,IF('Условный расчет данных'!AW46&lt;&gt;"",1,0))</f>
        <v>0</v>
      </c>
      <c r="AW42" s="55">
        <f>IF('Данные индикаторов'!AY45="No Data",1,IF('Условный расчет данных'!AX46&lt;&gt;"",1,0))</f>
        <v>0</v>
      </c>
      <c r="AX42" s="55">
        <f>IF('Данные индикаторов'!AZ45="No Data",1,IF('Условный расчет данных'!AY46&lt;&gt;"",1,0))</f>
        <v>0</v>
      </c>
      <c r="AY42" s="55">
        <f>IF('Данные индикаторов'!BA45="No Data",1,IF('Условный расчет данных'!AZ46&lt;&gt;"",1,0))</f>
        <v>0</v>
      </c>
      <c r="AZ42" s="55">
        <f>IF('Данные индикаторов'!BB45="No Data",1,IF('Условный расчет данных'!BA46&lt;&gt;"",1,0))</f>
        <v>0</v>
      </c>
      <c r="BA42" s="55">
        <f>IF('Данные индикаторов'!BC45="No Data",1,IF('Условный расчет данных'!BB46&lt;&gt;"",1,0))</f>
        <v>0</v>
      </c>
      <c r="BB42" s="55">
        <f>IF('Данные индикаторов'!BD45="No Data",1,IF('Условный расчет данных'!BC46&lt;&gt;"",1,0))</f>
        <v>0</v>
      </c>
      <c r="BC42" s="55">
        <f>IF('Данные индикаторов'!BE45="No Data",1,IF('Условный расчет данных'!BD46&lt;&gt;"",1,0))</f>
        <v>0</v>
      </c>
      <c r="BD42" s="55">
        <f>IF('Данные индикаторов'!BF45="No Data",1,IF('Условный расчет данных'!BE46&lt;&gt;"",1,0))</f>
        <v>0</v>
      </c>
      <c r="BE42" s="55">
        <f>IF('Данные индикаторов'!BG45="No Data",1,IF('Условный расчет данных'!BF46&lt;&gt;"",1,0))</f>
        <v>0</v>
      </c>
      <c r="BF42" s="55">
        <f>IF('Данные индикаторов'!BH45="No Data",1,IF('Условный расчет данных'!BG46&lt;&gt;"",1,0))</f>
        <v>0</v>
      </c>
      <c r="BG42" s="55">
        <f>IF('Данные индикаторов'!BI45="No Data",1,IF('Условный расчет данных'!BH46&lt;&gt;"",1,0))</f>
        <v>0</v>
      </c>
      <c r="BH42" s="55">
        <f>IF('Данные индикаторов'!BJ45="No Data",1,IF('Условный расчет данных'!BI46&lt;&gt;"",1,0))</f>
        <v>0</v>
      </c>
      <c r="BI42" s="55">
        <f>IF('Данные индикаторов'!BK45="No Data",1,IF('Условный расчет данных'!BJ46&lt;&gt;"",1,0))</f>
        <v>0</v>
      </c>
      <c r="BJ42" s="55">
        <f>IF('Данные индикаторов'!BL45="No Data",1,IF('Условный расчет данных'!BK46&lt;&gt;"",1,0))</f>
        <v>0</v>
      </c>
      <c r="BK42">
        <f t="shared" si="0"/>
        <v>2</v>
      </c>
      <c r="BL42" s="57">
        <f t="shared" si="1"/>
        <v>3.7037037037037035E-2</v>
      </c>
    </row>
    <row r="43" spans="1:64" ht="15.75">
      <c r="A43" s="328" t="s">
        <v>107</v>
      </c>
      <c r="B43" s="55">
        <f>IF('Данные индикаторов'!D46="No Data",1,IF('Условный расчет данных'!C47&lt;&gt;"",1,0))</f>
        <v>0</v>
      </c>
      <c r="C43" s="55">
        <f>IF('Данные индикаторов'!E46="No Data",1,IF('Условный расчет данных'!D47&lt;&gt;"",1,0))</f>
        <v>0</v>
      </c>
      <c r="D43" s="55">
        <f>IF('Данные индикаторов'!F46="No Data",1,IF('Условный расчет данных'!E47&lt;&gt;"",1,0))</f>
        <v>0</v>
      </c>
      <c r="E43" s="55">
        <f>IF('Данные индикаторов'!G46="No Data",1,IF('Условный расчет данных'!F47&lt;&gt;"",1,0))</f>
        <v>0</v>
      </c>
      <c r="F43" s="55">
        <f>IF('Данные индикаторов'!H46="No Data",1,IF('Условный расчет данных'!G47&lt;&gt;"",1,0))</f>
        <v>0</v>
      </c>
      <c r="G43" s="55">
        <f>IF('Данные индикаторов'!I46="No Data",1,IF('Условный расчет данных'!H47&lt;&gt;"",1,0))</f>
        <v>0</v>
      </c>
      <c r="H43" s="55">
        <f>IF('Данные индикаторов'!J46="No Data",1,IF('Условный расчет данных'!I47&lt;&gt;"",1,0))</f>
        <v>0</v>
      </c>
      <c r="I43" s="55">
        <f>IF('Данные индикаторов'!K46="No Data",1,IF('Условный расчет данных'!J47&lt;&gt;"",1,0))</f>
        <v>0</v>
      </c>
      <c r="J43" s="55">
        <f>IF('Данные индикаторов'!L46="No Data",1,IF('Условный расчет данных'!K47&lt;&gt;"",1,0))</f>
        <v>0</v>
      </c>
      <c r="K43" s="55">
        <f>IF('Данные индикаторов'!AH46="No Data",1,IF('Условный расчет данных'!L47&lt;&gt;"",1,0))</f>
        <v>0</v>
      </c>
      <c r="L43" s="55">
        <f>IF('Данные индикаторов'!M46="No Data",1,IF('Условный расчет данных'!M47&lt;&gt;"",1,0))</f>
        <v>0</v>
      </c>
      <c r="M43" s="55">
        <f>IF('Данные индикаторов'!N46="No Data",1,IF('Условный расчет данных'!N47&lt;&gt;"",1,0))</f>
        <v>0</v>
      </c>
      <c r="N43" s="55">
        <f>IF('Данные индикаторов'!O46="No Data",1,IF('Условный расчет данных'!O47&lt;&gt;"",1,0))</f>
        <v>0</v>
      </c>
      <c r="O43" s="55">
        <f>IF('Данные индикаторов'!P46="No Data",1,IF('Условный расчет данных'!P47&lt;&gt;"",1,0))</f>
        <v>1</v>
      </c>
      <c r="P43" s="55">
        <f>IF('Данные индикаторов'!Q46="No Data",1,IF('Условный расчет данных'!Q47&lt;&gt;"",1,0))</f>
        <v>0</v>
      </c>
      <c r="Q43" s="55">
        <f>IF('Данные индикаторов'!R46="No Data",1,IF('Условный расчет данных'!R47&lt;&gt;"",1,0))</f>
        <v>0</v>
      </c>
      <c r="R43" s="55">
        <f>IF('Данные индикаторов'!S46="No Data",1,IF('Условный расчет данных'!S47&lt;&gt;"",1,0))</f>
        <v>0</v>
      </c>
      <c r="S43" s="55">
        <f>IF('Данные индикаторов'!T46="No Data",1,IF('Условный расчет данных'!T47&lt;&gt;"",1,0))</f>
        <v>0</v>
      </c>
      <c r="T43" s="55">
        <f>IF('Данные индикаторов'!U46="No Data",1,IF('Условный расчет данных'!U47&lt;&gt;"",1,0))</f>
        <v>0</v>
      </c>
      <c r="U43" s="55">
        <f>IF('Данные индикаторов'!V46="No Data",1,IF('Условный расчет данных'!V47&lt;&gt;"",1,0))</f>
        <v>0</v>
      </c>
      <c r="V43" s="55">
        <f>IF('Данные индикаторов'!W46="No Data",1,IF('Условный расчет данных'!W47&lt;&gt;"",1,0))</f>
        <v>0</v>
      </c>
      <c r="W43" s="55">
        <f>IF('Данные индикаторов'!X46="No Data",1,IF('Условный расчет данных'!X47&lt;&gt;"",1,0))</f>
        <v>0</v>
      </c>
      <c r="X43" s="55">
        <f>IF('Данные индикаторов'!Y46="No Data",1,IF('Условный расчет данных'!Y47&lt;&gt;"",1,0))</f>
        <v>0</v>
      </c>
      <c r="Y43" s="55">
        <f>IF('Данные индикаторов'!Z46="No Data",1,IF('Условный расчет данных'!Z47&lt;&gt;"",1,0))</f>
        <v>0</v>
      </c>
      <c r="Z43" s="55">
        <f>IF('Данные индикаторов'!AA46="No Data",1,IF('Условный расчет данных'!AA47&lt;&gt;"",1,0))</f>
        <v>0</v>
      </c>
      <c r="AA43" s="55">
        <f>IF('Данные индикаторов'!AB46="No Data",1,IF('Условный расчет данных'!AB47&lt;&gt;"",1,0))</f>
        <v>0</v>
      </c>
      <c r="AB43" s="55">
        <f>IF('Данные индикаторов'!AC46="No Data",1,IF('Условный расчет данных'!AC47&lt;&gt;"",1,0))</f>
        <v>0</v>
      </c>
      <c r="AC43" s="55">
        <f>IF('Данные индикаторов'!AD46="No Data",1,IF('Условный расчет данных'!AD47&lt;&gt;"",1,0))</f>
        <v>0</v>
      </c>
      <c r="AD43" s="55">
        <f>IF('Данные индикаторов'!AE46="No Data",1,IF('Условный расчет данных'!AE47&lt;&gt;"",1,0))</f>
        <v>0</v>
      </c>
      <c r="AE43" s="55">
        <f>IF('Данные индикаторов'!AF46="No Data",1,IF('Условный расчет данных'!AF47&lt;&gt;"",1,0))</f>
        <v>1</v>
      </c>
      <c r="AF43" s="55">
        <f>IF('Данные индикаторов'!AG46="No Data",1,IF('Условный расчет данных'!AG47&lt;&gt;"",1,0))</f>
        <v>0</v>
      </c>
      <c r="AG43" s="55">
        <f>IF('Данные индикаторов'!AI46="No Data",1,IF('Условный расчет данных'!AH47&lt;&gt;"",1,0))</f>
        <v>0</v>
      </c>
      <c r="AH43" s="55">
        <f>IF('Данные индикаторов'!AJ46="No Data",1,IF('Условный расчет данных'!AI47&lt;&gt;"",1,0))</f>
        <v>0</v>
      </c>
      <c r="AI43" s="55">
        <f>IF('Данные индикаторов'!AK46="No Data",1,IF('Условный расчет данных'!AJ47&lt;&gt;"",1,0))</f>
        <v>0</v>
      </c>
      <c r="AJ43" s="55">
        <f>IF('Данные индикаторов'!AL46="No Data",1,IF('Условный расчет данных'!AK47&lt;&gt;"",1,0))</f>
        <v>0</v>
      </c>
      <c r="AK43" s="55">
        <f>IF('Данные индикаторов'!AM46="No Data",1,IF('Условный расчет данных'!AL47&lt;&gt;"",1,0))</f>
        <v>0</v>
      </c>
      <c r="AL43" s="55">
        <f>IF('Данные индикаторов'!AN46="No Data",1,IF('Условный расчет данных'!AM47&lt;&gt;"",1,0))</f>
        <v>0</v>
      </c>
      <c r="AM43" s="55">
        <f>IF('Данные индикаторов'!AO46="No Data",1,IF('Условный расчет данных'!AN47&lt;&gt;"",1,0))</f>
        <v>0</v>
      </c>
      <c r="AN43" s="55">
        <f>IF('Данные индикаторов'!AP46="No Data",1,IF('Условный расчет данных'!AO47&lt;&gt;"",1,0))</f>
        <v>0</v>
      </c>
      <c r="AO43" s="55">
        <f>IF('Данные индикаторов'!AQ46="No Data",1,IF('Условный расчет данных'!AS47&lt;&gt;"",1,0))</f>
        <v>0</v>
      </c>
      <c r="AP43" s="55">
        <f>IF('Данные индикаторов'!AR46="No Data",1,IF('Условный расчет данных'!AT47&lt;&gt;"",1,0))</f>
        <v>0</v>
      </c>
      <c r="AQ43" s="55">
        <f>IF('Данные индикаторов'!AS46="No Data",1,IF('Условный расчет данных'!AU47&lt;&gt;"",1,0))</f>
        <v>0</v>
      </c>
      <c r="AR43" s="55">
        <f>IF('Данные индикаторов'!AT46="No Data",1,IF('Условный расчет данных'!AS47&lt;&gt;"",1,0))</f>
        <v>0</v>
      </c>
      <c r="AS43" s="55">
        <f>IF('Данные индикаторов'!AU46="No Data",1,IF('Условный расчет данных'!AT47&lt;&gt;"",1,0))</f>
        <v>0</v>
      </c>
      <c r="AT43" s="55">
        <f>IF('Данные индикаторов'!AV46="No Data",1,IF('Условный расчет данных'!AU47&lt;&gt;"",1,0))</f>
        <v>0</v>
      </c>
      <c r="AU43" s="55">
        <f>IF('Данные индикаторов'!AW46="No Data",1,IF('Условный расчет данных'!AV47&lt;&gt;"",1,0))</f>
        <v>0</v>
      </c>
      <c r="AV43" s="55">
        <f>IF('Данные индикаторов'!AX46="No Data",1,IF('Условный расчет данных'!AW47&lt;&gt;"",1,0))</f>
        <v>0</v>
      </c>
      <c r="AW43" s="55">
        <f>IF('Данные индикаторов'!AY46="No Data",1,IF('Условный расчет данных'!AX47&lt;&gt;"",1,0))</f>
        <v>0</v>
      </c>
      <c r="AX43" s="55">
        <f>IF('Данные индикаторов'!AZ46="No Data",1,IF('Условный расчет данных'!AY47&lt;&gt;"",1,0))</f>
        <v>0</v>
      </c>
      <c r="AY43" s="55">
        <f>IF('Данные индикаторов'!BA46="No Data",1,IF('Условный расчет данных'!AZ47&lt;&gt;"",1,0))</f>
        <v>0</v>
      </c>
      <c r="AZ43" s="55">
        <f>IF('Данные индикаторов'!BB46="No Data",1,IF('Условный расчет данных'!BA47&lt;&gt;"",1,0))</f>
        <v>0</v>
      </c>
      <c r="BA43" s="55">
        <f>IF('Данные индикаторов'!BC46="No Data",1,IF('Условный расчет данных'!BB47&lt;&gt;"",1,0))</f>
        <v>0</v>
      </c>
      <c r="BB43" s="55">
        <f>IF('Данные индикаторов'!BD46="No Data",1,IF('Условный расчет данных'!BC47&lt;&gt;"",1,0))</f>
        <v>0</v>
      </c>
      <c r="BC43" s="55">
        <f>IF('Данные индикаторов'!BE46="No Data",1,IF('Условный расчет данных'!BD47&lt;&gt;"",1,0))</f>
        <v>0</v>
      </c>
      <c r="BD43" s="55">
        <f>IF('Данные индикаторов'!BF46="No Data",1,IF('Условный расчет данных'!BE47&lt;&gt;"",1,0))</f>
        <v>0</v>
      </c>
      <c r="BE43" s="55">
        <f>IF('Данные индикаторов'!BG46="No Data",1,IF('Условный расчет данных'!BF47&lt;&gt;"",1,0))</f>
        <v>0</v>
      </c>
      <c r="BF43" s="55">
        <f>IF('Данные индикаторов'!BH46="No Data",1,IF('Условный расчет данных'!BG47&lt;&gt;"",1,0))</f>
        <v>0</v>
      </c>
      <c r="BG43" s="55">
        <f>IF('Данные индикаторов'!BI46="No Data",1,IF('Условный расчет данных'!BH47&lt;&gt;"",1,0))</f>
        <v>0</v>
      </c>
      <c r="BH43" s="55">
        <f>IF('Данные индикаторов'!BJ46="No Data",1,IF('Условный расчет данных'!BI47&lt;&gt;"",1,0))</f>
        <v>0</v>
      </c>
      <c r="BI43" s="55">
        <f>IF('Данные индикаторов'!BK46="No Data",1,IF('Условный расчет данных'!BJ47&lt;&gt;"",1,0))</f>
        <v>0</v>
      </c>
      <c r="BJ43" s="55">
        <f>IF('Данные индикаторов'!BL46="No Data",1,IF('Условный расчет данных'!BK47&lt;&gt;"",1,0))</f>
        <v>0</v>
      </c>
      <c r="BK43">
        <f t="shared" si="0"/>
        <v>2</v>
      </c>
      <c r="BL43" s="57">
        <f t="shared" si="1"/>
        <v>3.7037037037037035E-2</v>
      </c>
    </row>
    <row r="44" spans="1:64" ht="15.75">
      <c r="A44" s="328" t="s">
        <v>113</v>
      </c>
      <c r="B44" s="55">
        <f>IF('Данные индикаторов'!D47="No Data",1,IF('Условный расчет данных'!C48&lt;&gt;"",1,0))</f>
        <v>0</v>
      </c>
      <c r="C44" s="55">
        <f>IF('Данные индикаторов'!E47="No Data",1,IF('Условный расчет данных'!D48&lt;&gt;"",1,0))</f>
        <v>0</v>
      </c>
      <c r="D44" s="55">
        <f>IF('Данные индикаторов'!F47="No Data",1,IF('Условный расчет данных'!E48&lt;&gt;"",1,0))</f>
        <v>0</v>
      </c>
      <c r="E44" s="55">
        <f>IF('Данные индикаторов'!G47="No Data",1,IF('Условный расчет данных'!F48&lt;&gt;"",1,0))</f>
        <v>0</v>
      </c>
      <c r="F44" s="55">
        <f>IF('Данные индикаторов'!H47="No Data",1,IF('Условный расчет данных'!G48&lt;&gt;"",1,0))</f>
        <v>0</v>
      </c>
      <c r="G44" s="55">
        <f>IF('Данные индикаторов'!I47="No Data",1,IF('Условный расчет данных'!H48&lt;&gt;"",1,0))</f>
        <v>0</v>
      </c>
      <c r="H44" s="55">
        <f>IF('Данные индикаторов'!J47="No Data",1,IF('Условный расчет данных'!I48&lt;&gt;"",1,0))</f>
        <v>0</v>
      </c>
      <c r="I44" s="55">
        <f>IF('Данные индикаторов'!K47="No Data",1,IF('Условный расчет данных'!J48&lt;&gt;"",1,0))</f>
        <v>0</v>
      </c>
      <c r="J44" s="55">
        <f>IF('Данные индикаторов'!L47="No Data",1,IF('Условный расчет данных'!K48&lt;&gt;"",1,0))</f>
        <v>0</v>
      </c>
      <c r="K44" s="55">
        <f>IF('Данные индикаторов'!AH47="No Data",1,IF('Условный расчет данных'!L48&lt;&gt;"",1,0))</f>
        <v>0</v>
      </c>
      <c r="L44" s="55">
        <f>IF('Данные индикаторов'!M47="No Data",1,IF('Условный расчет данных'!M48&lt;&gt;"",1,0))</f>
        <v>0</v>
      </c>
      <c r="M44" s="55">
        <f>IF('Данные индикаторов'!N47="No Data",1,IF('Условный расчет данных'!N48&lt;&gt;"",1,0))</f>
        <v>0</v>
      </c>
      <c r="N44" s="55">
        <f>IF('Данные индикаторов'!O47="No Data",1,IF('Условный расчет данных'!O48&lt;&gt;"",1,0))</f>
        <v>1</v>
      </c>
      <c r="O44" s="55">
        <f>IF('Данные индикаторов'!P47="No Data",1,IF('Условный расчет данных'!P48&lt;&gt;"",1,0))</f>
        <v>1</v>
      </c>
      <c r="P44" s="55">
        <f>IF('Данные индикаторов'!Q47="No Data",1,IF('Условный расчет данных'!Q48&lt;&gt;"",1,0))</f>
        <v>0</v>
      </c>
      <c r="Q44" s="55">
        <f>IF('Данные индикаторов'!R47="No Data",1,IF('Условный расчет данных'!R48&lt;&gt;"",1,0))</f>
        <v>0</v>
      </c>
      <c r="R44" s="55">
        <f>IF('Данные индикаторов'!S47="No Data",1,IF('Условный расчет данных'!S48&lt;&gt;"",1,0))</f>
        <v>0</v>
      </c>
      <c r="S44" s="55">
        <f>IF('Данные индикаторов'!T47="No Data",1,IF('Условный расчет данных'!T48&lt;&gt;"",1,0))</f>
        <v>0</v>
      </c>
      <c r="T44" s="55">
        <f>IF('Данные индикаторов'!U47="No Data",1,IF('Условный расчет данных'!U48&lt;&gt;"",1,0))</f>
        <v>0</v>
      </c>
      <c r="U44" s="55">
        <f>IF('Данные индикаторов'!V47="No Data",1,IF('Условный расчет данных'!V48&lt;&gt;"",1,0))</f>
        <v>0</v>
      </c>
      <c r="V44" s="55">
        <f>IF('Данные индикаторов'!W47="No Data",1,IF('Условный расчет данных'!W48&lt;&gt;"",1,0))</f>
        <v>0</v>
      </c>
      <c r="W44" s="55">
        <f>IF('Данные индикаторов'!X47="No Data",1,IF('Условный расчет данных'!X48&lt;&gt;"",1,0))</f>
        <v>0</v>
      </c>
      <c r="X44" s="55">
        <f>IF('Данные индикаторов'!Y47="No Data",1,IF('Условный расчет данных'!Y48&lt;&gt;"",1,0))</f>
        <v>0</v>
      </c>
      <c r="Y44" s="55">
        <f>IF('Данные индикаторов'!Z47="No Data",1,IF('Условный расчет данных'!Z48&lt;&gt;"",1,0))</f>
        <v>0</v>
      </c>
      <c r="Z44" s="55">
        <f>IF('Данные индикаторов'!AA47="No Data",1,IF('Условный расчет данных'!AA48&lt;&gt;"",1,0))</f>
        <v>0</v>
      </c>
      <c r="AA44" s="55">
        <f>IF('Данные индикаторов'!AB47="No Data",1,IF('Условный расчет данных'!AB48&lt;&gt;"",1,0))</f>
        <v>0</v>
      </c>
      <c r="AB44" s="55">
        <f>IF('Данные индикаторов'!AC47="No Data",1,IF('Условный расчет данных'!AC48&lt;&gt;"",1,0))</f>
        <v>0</v>
      </c>
      <c r="AC44" s="55">
        <f>IF('Данные индикаторов'!AD47="No Data",1,IF('Условный расчет данных'!AD48&lt;&gt;"",1,0))</f>
        <v>0</v>
      </c>
      <c r="AD44" s="55">
        <f>IF('Данные индикаторов'!AE47="No Data",1,IF('Условный расчет данных'!AE48&lt;&gt;"",1,0))</f>
        <v>0</v>
      </c>
      <c r="AE44" s="55">
        <f>IF('Данные индикаторов'!AF47="No Data",1,IF('Условный расчет данных'!AF48&lt;&gt;"",1,0))</f>
        <v>1</v>
      </c>
      <c r="AF44" s="55">
        <f>IF('Данные индикаторов'!AG47="No Data",1,IF('Условный расчет данных'!AG48&lt;&gt;"",1,0))</f>
        <v>0</v>
      </c>
      <c r="AG44" s="55">
        <f>IF('Данные индикаторов'!AI47="No Data",1,IF('Условный расчет данных'!AH48&lt;&gt;"",1,0))</f>
        <v>0</v>
      </c>
      <c r="AH44" s="55">
        <f>IF('Данные индикаторов'!AJ47="No Data",1,IF('Условный расчет данных'!AI48&lt;&gt;"",1,0))</f>
        <v>0</v>
      </c>
      <c r="AI44" s="55">
        <f>IF('Данные индикаторов'!AK47="No Data",1,IF('Условный расчет данных'!AJ48&lt;&gt;"",1,0))</f>
        <v>0</v>
      </c>
      <c r="AJ44" s="55">
        <f>IF('Данные индикаторов'!AL47="No Data",1,IF('Условный расчет данных'!AK48&lt;&gt;"",1,0))</f>
        <v>0</v>
      </c>
      <c r="AK44" s="55">
        <f>IF('Данные индикаторов'!AM47="No Data",1,IF('Условный расчет данных'!AL48&lt;&gt;"",1,0))</f>
        <v>0</v>
      </c>
      <c r="AL44" s="55">
        <f>IF('Данные индикаторов'!AN47="No Data",1,IF('Условный расчет данных'!AM48&lt;&gt;"",1,0))</f>
        <v>0</v>
      </c>
      <c r="AM44" s="55">
        <f>IF('Данные индикаторов'!AO47="No Data",1,IF('Условный расчет данных'!AN48&lt;&gt;"",1,0))</f>
        <v>0</v>
      </c>
      <c r="AN44" s="55">
        <f>IF('Данные индикаторов'!AP47="No Data",1,IF('Условный расчет данных'!AO48&lt;&gt;"",1,0))</f>
        <v>0</v>
      </c>
      <c r="AO44" s="55">
        <f>IF('Данные индикаторов'!AQ47="No Data",1,IF('Условный расчет данных'!AS48&lt;&gt;"",1,0))</f>
        <v>0</v>
      </c>
      <c r="AP44" s="55">
        <f>IF('Данные индикаторов'!AR47="No Data",1,IF('Условный расчет данных'!AT48&lt;&gt;"",1,0))</f>
        <v>0</v>
      </c>
      <c r="AQ44" s="55">
        <f>IF('Данные индикаторов'!AS47="No Data",1,IF('Условный расчет данных'!AU48&lt;&gt;"",1,0))</f>
        <v>0</v>
      </c>
      <c r="AR44" s="55">
        <f>IF('Данные индикаторов'!AT47="No Data",1,IF('Условный расчет данных'!AS48&lt;&gt;"",1,0))</f>
        <v>0</v>
      </c>
      <c r="AS44" s="55">
        <f>IF('Данные индикаторов'!AU47="No Data",1,IF('Условный расчет данных'!AT48&lt;&gt;"",1,0))</f>
        <v>0</v>
      </c>
      <c r="AT44" s="55">
        <f>IF('Данные индикаторов'!AV47="No Data",1,IF('Условный расчет данных'!AU48&lt;&gt;"",1,0))</f>
        <v>0</v>
      </c>
      <c r="AU44" s="55">
        <f>IF('Данные индикаторов'!AW47="No Data",1,IF('Условный расчет данных'!AV48&lt;&gt;"",1,0))</f>
        <v>0</v>
      </c>
      <c r="AV44" s="55">
        <f>IF('Данные индикаторов'!AX47="No Data",1,IF('Условный расчет данных'!AW48&lt;&gt;"",1,0))</f>
        <v>0</v>
      </c>
      <c r="AW44" s="55">
        <f>IF('Данные индикаторов'!AY47="No Data",1,IF('Условный расчет данных'!AX48&lt;&gt;"",1,0))</f>
        <v>0</v>
      </c>
      <c r="AX44" s="55">
        <f>IF('Данные индикаторов'!AZ47="No Data",1,IF('Условный расчет данных'!AY48&lt;&gt;"",1,0))</f>
        <v>0</v>
      </c>
      <c r="AY44" s="55">
        <f>IF('Данные индикаторов'!BA47="No Data",1,IF('Условный расчет данных'!AZ48&lt;&gt;"",1,0))</f>
        <v>0</v>
      </c>
      <c r="AZ44" s="55">
        <f>IF('Данные индикаторов'!BB47="No Data",1,IF('Условный расчет данных'!BA48&lt;&gt;"",1,0))</f>
        <v>0</v>
      </c>
      <c r="BA44" s="55">
        <f>IF('Данные индикаторов'!BC47="No Data",1,IF('Условный расчет данных'!BB48&lt;&gt;"",1,0))</f>
        <v>0</v>
      </c>
      <c r="BB44" s="55">
        <f>IF('Данные индикаторов'!BD47="No Data",1,IF('Условный расчет данных'!BC48&lt;&gt;"",1,0))</f>
        <v>0</v>
      </c>
      <c r="BC44" s="55">
        <f>IF('Данные индикаторов'!BE47="No Data",1,IF('Условный расчет данных'!BD48&lt;&gt;"",1,0))</f>
        <v>0</v>
      </c>
      <c r="BD44" s="55">
        <f>IF('Данные индикаторов'!BF47="No Data",1,IF('Условный расчет данных'!BE48&lt;&gt;"",1,0))</f>
        <v>0</v>
      </c>
      <c r="BE44" s="55">
        <f>IF('Данные индикаторов'!BG47="No Data",1,IF('Условный расчет данных'!BF48&lt;&gt;"",1,0))</f>
        <v>0</v>
      </c>
      <c r="BF44" s="55">
        <f>IF('Данные индикаторов'!BH47="No Data",1,IF('Условный расчет данных'!BG48&lt;&gt;"",1,0))</f>
        <v>0</v>
      </c>
      <c r="BG44" s="55">
        <f>IF('Данные индикаторов'!BI47="No Data",1,IF('Условный расчет данных'!BH48&lt;&gt;"",1,0))</f>
        <v>0</v>
      </c>
      <c r="BH44" s="55">
        <f>IF('Данные индикаторов'!BJ47="No Data",1,IF('Условный расчет данных'!BI48&lt;&gt;"",1,0))</f>
        <v>0</v>
      </c>
      <c r="BI44" s="55">
        <f>IF('Данные индикаторов'!BK47="No Data",1,IF('Условный расчет данных'!BJ48&lt;&gt;"",1,0))</f>
        <v>0</v>
      </c>
      <c r="BJ44" s="55">
        <f>IF('Данные индикаторов'!BL47="No Data",1,IF('Условный расчет данных'!BK48&lt;&gt;"",1,0))</f>
        <v>0</v>
      </c>
      <c r="BK44">
        <f t="shared" si="0"/>
        <v>3</v>
      </c>
      <c r="BL44" s="57">
        <f t="shared" si="1"/>
        <v>5.5555555555555552E-2</v>
      </c>
    </row>
    <row r="45" spans="1:64" ht="15.75">
      <c r="A45" s="328" t="s">
        <v>105</v>
      </c>
      <c r="B45" s="55">
        <f>IF('Данные индикаторов'!D48="No Data",1,IF('Условный расчет данных'!C49&lt;&gt;"",1,0))</f>
        <v>0</v>
      </c>
      <c r="C45" s="55">
        <f>IF('Данные индикаторов'!E48="No Data",1,IF('Условный расчет данных'!D49&lt;&gt;"",1,0))</f>
        <v>0</v>
      </c>
      <c r="D45" s="55">
        <f>IF('Данные индикаторов'!F48="No Data",1,IF('Условный расчет данных'!E49&lt;&gt;"",1,0))</f>
        <v>0</v>
      </c>
      <c r="E45" s="55">
        <f>IF('Данные индикаторов'!G48="No Data",1,IF('Условный расчет данных'!F49&lt;&gt;"",1,0))</f>
        <v>0</v>
      </c>
      <c r="F45" s="55">
        <f>IF('Данные индикаторов'!H48="No Data",1,IF('Условный расчет данных'!G49&lt;&gt;"",1,0))</f>
        <v>0</v>
      </c>
      <c r="G45" s="55">
        <f>IF('Данные индикаторов'!I48="No Data",1,IF('Условный расчет данных'!H49&lt;&gt;"",1,0))</f>
        <v>0</v>
      </c>
      <c r="H45" s="55">
        <f>IF('Данные индикаторов'!J48="No Data",1,IF('Условный расчет данных'!I49&lt;&gt;"",1,0))</f>
        <v>0</v>
      </c>
      <c r="I45" s="55">
        <f>IF('Данные индикаторов'!K48="No Data",1,IF('Условный расчет данных'!J49&lt;&gt;"",1,0))</f>
        <v>0</v>
      </c>
      <c r="J45" s="55">
        <f>IF('Данные индикаторов'!L48="No Data",1,IF('Условный расчет данных'!K49&lt;&gt;"",1,0))</f>
        <v>0</v>
      </c>
      <c r="K45" s="55">
        <f>IF('Данные индикаторов'!AH48="No Data",1,IF('Условный расчет данных'!L49&lt;&gt;"",1,0))</f>
        <v>0</v>
      </c>
      <c r="L45" s="55">
        <f>IF('Данные индикаторов'!M48="No Data",1,IF('Условный расчет данных'!M49&lt;&gt;"",1,0))</f>
        <v>0</v>
      </c>
      <c r="M45" s="55">
        <f>IF('Данные индикаторов'!N48="No Data",1,IF('Условный расчет данных'!N49&lt;&gt;"",1,0))</f>
        <v>0</v>
      </c>
      <c r="N45" s="55">
        <f>IF('Данные индикаторов'!O48="No Data",1,IF('Условный расчет данных'!O49&lt;&gt;"",1,0))</f>
        <v>1</v>
      </c>
      <c r="O45" s="55">
        <f>IF('Данные индикаторов'!P48="No Data",1,IF('Условный расчет данных'!P49&lt;&gt;"",1,0))</f>
        <v>1</v>
      </c>
      <c r="P45" s="55">
        <f>IF('Данные индикаторов'!Q48="No Data",1,IF('Условный расчет данных'!Q49&lt;&gt;"",1,0))</f>
        <v>0</v>
      </c>
      <c r="Q45" s="55">
        <f>IF('Данные индикаторов'!R48="No Data",1,IF('Условный расчет данных'!R49&lt;&gt;"",1,0))</f>
        <v>0</v>
      </c>
      <c r="R45" s="55">
        <f>IF('Данные индикаторов'!S48="No Data",1,IF('Условный расчет данных'!S49&lt;&gt;"",1,0))</f>
        <v>0</v>
      </c>
      <c r="S45" s="55">
        <f>IF('Данные индикаторов'!T48="No Data",1,IF('Условный расчет данных'!T49&lt;&gt;"",1,0))</f>
        <v>0</v>
      </c>
      <c r="T45" s="55">
        <f>IF('Данные индикаторов'!U48="No Data",1,IF('Условный расчет данных'!U49&lt;&gt;"",1,0))</f>
        <v>0</v>
      </c>
      <c r="U45" s="55">
        <f>IF('Данные индикаторов'!V48="No Data",1,IF('Условный расчет данных'!V49&lt;&gt;"",1,0))</f>
        <v>0</v>
      </c>
      <c r="V45" s="55">
        <f>IF('Данные индикаторов'!W48="No Data",1,IF('Условный расчет данных'!W49&lt;&gt;"",1,0))</f>
        <v>0</v>
      </c>
      <c r="W45" s="55">
        <f>IF('Данные индикаторов'!X48="No Data",1,IF('Условный расчет данных'!X49&lt;&gt;"",1,0))</f>
        <v>0</v>
      </c>
      <c r="X45" s="55">
        <f>IF('Данные индикаторов'!Y48="No Data",1,IF('Условный расчет данных'!Y49&lt;&gt;"",1,0))</f>
        <v>0</v>
      </c>
      <c r="Y45" s="55">
        <f>IF('Данные индикаторов'!Z48="No Data",1,IF('Условный расчет данных'!Z49&lt;&gt;"",1,0))</f>
        <v>0</v>
      </c>
      <c r="Z45" s="55">
        <f>IF('Данные индикаторов'!AA48="No Data",1,IF('Условный расчет данных'!AA49&lt;&gt;"",1,0))</f>
        <v>0</v>
      </c>
      <c r="AA45" s="55">
        <f>IF('Данные индикаторов'!AB48="No Data",1,IF('Условный расчет данных'!AB49&lt;&gt;"",1,0))</f>
        <v>0</v>
      </c>
      <c r="AB45" s="55">
        <f>IF('Данные индикаторов'!AC48="No Data",1,IF('Условный расчет данных'!AC49&lt;&gt;"",1,0))</f>
        <v>0</v>
      </c>
      <c r="AC45" s="55">
        <f>IF('Данные индикаторов'!AD48="No Data",1,IF('Условный расчет данных'!AD49&lt;&gt;"",1,0))</f>
        <v>0</v>
      </c>
      <c r="AD45" s="55">
        <f>IF('Данные индикаторов'!AE48="No Data",1,IF('Условный расчет данных'!AE49&lt;&gt;"",1,0))</f>
        <v>0</v>
      </c>
      <c r="AE45" s="55">
        <f>IF('Данные индикаторов'!AF48="No Data",1,IF('Условный расчет данных'!AF49&lt;&gt;"",1,0))</f>
        <v>1</v>
      </c>
      <c r="AF45" s="55">
        <f>IF('Данные индикаторов'!AG48="No Data",1,IF('Условный расчет данных'!AG49&lt;&gt;"",1,0))</f>
        <v>0</v>
      </c>
      <c r="AG45" s="55">
        <f>IF('Данные индикаторов'!AI48="No Data",1,IF('Условный расчет данных'!AH49&lt;&gt;"",1,0))</f>
        <v>0</v>
      </c>
      <c r="AH45" s="55">
        <f>IF('Данные индикаторов'!AJ48="No Data",1,IF('Условный расчет данных'!AI49&lt;&gt;"",1,0))</f>
        <v>0</v>
      </c>
      <c r="AI45" s="55">
        <f>IF('Данные индикаторов'!AK48="No Data",1,IF('Условный расчет данных'!AJ49&lt;&gt;"",1,0))</f>
        <v>0</v>
      </c>
      <c r="AJ45" s="55">
        <f>IF('Данные индикаторов'!AL48="No Data",1,IF('Условный расчет данных'!AK49&lt;&gt;"",1,0))</f>
        <v>0</v>
      </c>
      <c r="AK45" s="55">
        <f>IF('Данные индикаторов'!AM48="No Data",1,IF('Условный расчет данных'!AL49&lt;&gt;"",1,0))</f>
        <v>0</v>
      </c>
      <c r="AL45" s="55">
        <f>IF('Данные индикаторов'!AN48="No Data",1,IF('Условный расчет данных'!AM49&lt;&gt;"",1,0))</f>
        <v>0</v>
      </c>
      <c r="AM45" s="55">
        <f>IF('Данные индикаторов'!AO48="No Data",1,IF('Условный расчет данных'!AN49&lt;&gt;"",1,0))</f>
        <v>0</v>
      </c>
      <c r="AN45" s="55">
        <f>IF('Данные индикаторов'!AP48="No Data",1,IF('Условный расчет данных'!AO49&lt;&gt;"",1,0))</f>
        <v>0</v>
      </c>
      <c r="AO45" s="55">
        <f>IF('Данные индикаторов'!AQ48="No Data",1,IF('Условный расчет данных'!AS49&lt;&gt;"",1,0))</f>
        <v>0</v>
      </c>
      <c r="AP45" s="55">
        <f>IF('Данные индикаторов'!AR48="No Data",1,IF('Условный расчет данных'!AT49&lt;&gt;"",1,0))</f>
        <v>0</v>
      </c>
      <c r="AQ45" s="55">
        <f>IF('Данные индикаторов'!AS48="No Data",1,IF('Условный расчет данных'!AU49&lt;&gt;"",1,0))</f>
        <v>0</v>
      </c>
      <c r="AR45" s="55">
        <f>IF('Данные индикаторов'!AT48="No Data",1,IF('Условный расчет данных'!AS49&lt;&gt;"",1,0))</f>
        <v>0</v>
      </c>
      <c r="AS45" s="55">
        <f>IF('Данные индикаторов'!AU48="No Data",1,IF('Условный расчет данных'!AT49&lt;&gt;"",1,0))</f>
        <v>0</v>
      </c>
      <c r="AT45" s="55">
        <f>IF('Данные индикаторов'!AV48="No Data",1,IF('Условный расчет данных'!AU49&lt;&gt;"",1,0))</f>
        <v>0</v>
      </c>
      <c r="AU45" s="55">
        <f>IF('Данные индикаторов'!AW48="No Data",1,IF('Условный расчет данных'!AV49&lt;&gt;"",1,0))</f>
        <v>0</v>
      </c>
      <c r="AV45" s="55">
        <f>IF('Данные индикаторов'!AX48="No Data",1,IF('Условный расчет данных'!AW49&lt;&gt;"",1,0))</f>
        <v>0</v>
      </c>
      <c r="AW45" s="55">
        <f>IF('Данные индикаторов'!AY48="No Data",1,IF('Условный расчет данных'!AX49&lt;&gt;"",1,0))</f>
        <v>0</v>
      </c>
      <c r="AX45" s="55">
        <f>IF('Данные индикаторов'!AZ48="No Data",1,IF('Условный расчет данных'!AY49&lt;&gt;"",1,0))</f>
        <v>0</v>
      </c>
      <c r="AY45" s="55">
        <f>IF('Данные индикаторов'!BA48="No Data",1,IF('Условный расчет данных'!AZ49&lt;&gt;"",1,0))</f>
        <v>0</v>
      </c>
      <c r="AZ45" s="55">
        <f>IF('Данные индикаторов'!BB48="No Data",1,IF('Условный расчет данных'!BA49&lt;&gt;"",1,0))</f>
        <v>0</v>
      </c>
      <c r="BA45" s="55">
        <f>IF('Данные индикаторов'!BC48="No Data",1,IF('Условный расчет данных'!BB49&lt;&gt;"",1,0))</f>
        <v>0</v>
      </c>
      <c r="BB45" s="55">
        <f>IF('Данные индикаторов'!BD48="No Data",1,IF('Условный расчет данных'!BC49&lt;&gt;"",1,0))</f>
        <v>0</v>
      </c>
      <c r="BC45" s="55">
        <f>IF('Данные индикаторов'!BE48="No Data",1,IF('Условный расчет данных'!BD49&lt;&gt;"",1,0))</f>
        <v>0</v>
      </c>
      <c r="BD45" s="55">
        <f>IF('Данные индикаторов'!BF48="No Data",1,IF('Условный расчет данных'!BE49&lt;&gt;"",1,0))</f>
        <v>0</v>
      </c>
      <c r="BE45" s="55">
        <f>IF('Данные индикаторов'!BG48="No Data",1,IF('Условный расчет данных'!BF49&lt;&gt;"",1,0))</f>
        <v>0</v>
      </c>
      <c r="BF45" s="55">
        <f>IF('Данные индикаторов'!BH48="No Data",1,IF('Условный расчет данных'!BG49&lt;&gt;"",1,0))</f>
        <v>0</v>
      </c>
      <c r="BG45" s="55">
        <f>IF('Данные индикаторов'!BI48="No Data",1,IF('Условный расчет данных'!BH49&lt;&gt;"",1,0))</f>
        <v>0</v>
      </c>
      <c r="BH45" s="55">
        <f>IF('Данные индикаторов'!BJ48="No Data",1,IF('Условный расчет данных'!BI49&lt;&gt;"",1,0))</f>
        <v>0</v>
      </c>
      <c r="BI45" s="55">
        <f>IF('Данные индикаторов'!BK48="No Data",1,IF('Условный расчет данных'!BJ49&lt;&gt;"",1,0))</f>
        <v>0</v>
      </c>
      <c r="BJ45" s="55">
        <f>IF('Данные индикаторов'!BL48="No Data",1,IF('Условный расчет данных'!BK49&lt;&gt;"",1,0))</f>
        <v>0</v>
      </c>
      <c r="BK45">
        <f t="shared" si="0"/>
        <v>3</v>
      </c>
      <c r="BL45" s="57">
        <f t="shared" si="1"/>
        <v>5.5555555555555552E-2</v>
      </c>
    </row>
    <row r="46" spans="1:64" ht="15.75">
      <c r="A46" s="328" t="s">
        <v>106</v>
      </c>
      <c r="B46" s="55">
        <f>IF('Данные индикаторов'!D49="No Data",1,IF('Условный расчет данных'!C50&lt;&gt;"",1,0))</f>
        <v>0</v>
      </c>
      <c r="C46" s="55">
        <f>IF('Данные индикаторов'!E49="No Data",1,IF('Условный расчет данных'!D50&lt;&gt;"",1,0))</f>
        <v>0</v>
      </c>
      <c r="D46" s="55">
        <f>IF('Данные индикаторов'!F49="No Data",1,IF('Условный расчет данных'!E50&lt;&gt;"",1,0))</f>
        <v>0</v>
      </c>
      <c r="E46" s="55">
        <f>IF('Данные индикаторов'!G49="No Data",1,IF('Условный расчет данных'!F50&lt;&gt;"",1,0))</f>
        <v>0</v>
      </c>
      <c r="F46" s="55">
        <f>IF('Данные индикаторов'!H49="No Data",1,IF('Условный расчет данных'!G50&lt;&gt;"",1,0))</f>
        <v>0</v>
      </c>
      <c r="G46" s="55">
        <f>IF('Данные индикаторов'!I49="No Data",1,IF('Условный расчет данных'!H50&lt;&gt;"",1,0))</f>
        <v>0</v>
      </c>
      <c r="H46" s="55">
        <f>IF('Данные индикаторов'!J49="No Data",1,IF('Условный расчет данных'!I50&lt;&gt;"",1,0))</f>
        <v>0</v>
      </c>
      <c r="I46" s="55">
        <f>IF('Данные индикаторов'!K49="No Data",1,IF('Условный расчет данных'!J50&lt;&gt;"",1,0))</f>
        <v>0</v>
      </c>
      <c r="J46" s="55">
        <f>IF('Данные индикаторов'!L49="No Data",1,IF('Условный расчет данных'!K50&lt;&gt;"",1,0))</f>
        <v>0</v>
      </c>
      <c r="K46" s="55">
        <f>IF('Данные индикаторов'!AH49="No Data",1,IF('Условный расчет данных'!L50&lt;&gt;"",1,0))</f>
        <v>0</v>
      </c>
      <c r="L46" s="55">
        <f>IF('Данные индикаторов'!M49="No Data",1,IF('Условный расчет данных'!M50&lt;&gt;"",1,0))</f>
        <v>0</v>
      </c>
      <c r="M46" s="55">
        <f>IF('Данные индикаторов'!N49="No Data",1,IF('Условный расчет данных'!N50&lt;&gt;"",1,0))</f>
        <v>0</v>
      </c>
      <c r="N46" s="55">
        <f>IF('Данные индикаторов'!O49="No Data",1,IF('Условный расчет данных'!O50&lt;&gt;"",1,0))</f>
        <v>1</v>
      </c>
      <c r="O46" s="55">
        <f>IF('Данные индикаторов'!P49="No Data",1,IF('Условный расчет данных'!P50&lt;&gt;"",1,0))</f>
        <v>1</v>
      </c>
      <c r="P46" s="55">
        <f>IF('Данные индикаторов'!Q49="No Data",1,IF('Условный расчет данных'!Q50&lt;&gt;"",1,0))</f>
        <v>0</v>
      </c>
      <c r="Q46" s="55">
        <f>IF('Данные индикаторов'!R49="No Data",1,IF('Условный расчет данных'!R50&lt;&gt;"",1,0))</f>
        <v>0</v>
      </c>
      <c r="R46" s="55">
        <f>IF('Данные индикаторов'!S49="No Data",1,IF('Условный расчет данных'!S50&lt;&gt;"",1,0))</f>
        <v>0</v>
      </c>
      <c r="S46" s="55">
        <f>IF('Данные индикаторов'!T49="No Data",1,IF('Условный расчет данных'!T50&lt;&gt;"",1,0))</f>
        <v>0</v>
      </c>
      <c r="T46" s="55">
        <f>IF('Данные индикаторов'!U49="No Data",1,IF('Условный расчет данных'!U50&lt;&gt;"",1,0))</f>
        <v>0</v>
      </c>
      <c r="U46" s="55">
        <f>IF('Данные индикаторов'!V49="No Data",1,IF('Условный расчет данных'!V50&lt;&gt;"",1,0))</f>
        <v>0</v>
      </c>
      <c r="V46" s="55">
        <f>IF('Данные индикаторов'!W49="No Data",1,IF('Условный расчет данных'!W50&lt;&gt;"",1,0))</f>
        <v>0</v>
      </c>
      <c r="W46" s="55">
        <f>IF('Данные индикаторов'!X49="No Data",1,IF('Условный расчет данных'!X50&lt;&gt;"",1,0))</f>
        <v>0</v>
      </c>
      <c r="X46" s="55">
        <f>IF('Данные индикаторов'!Y49="No Data",1,IF('Условный расчет данных'!Y50&lt;&gt;"",1,0))</f>
        <v>0</v>
      </c>
      <c r="Y46" s="55">
        <f>IF('Данные индикаторов'!Z49="No Data",1,IF('Условный расчет данных'!Z50&lt;&gt;"",1,0))</f>
        <v>0</v>
      </c>
      <c r="Z46" s="55">
        <f>IF('Данные индикаторов'!AA49="No Data",1,IF('Условный расчет данных'!AA50&lt;&gt;"",1,0))</f>
        <v>0</v>
      </c>
      <c r="AA46" s="55">
        <f>IF('Данные индикаторов'!AB49="No Data",1,IF('Условный расчет данных'!AB50&lt;&gt;"",1,0))</f>
        <v>0</v>
      </c>
      <c r="AB46" s="55">
        <f>IF('Данные индикаторов'!AC49="No Data",1,IF('Условный расчет данных'!AC50&lt;&gt;"",1,0))</f>
        <v>0</v>
      </c>
      <c r="AC46" s="55">
        <f>IF('Данные индикаторов'!AD49="No Data",1,IF('Условный расчет данных'!AD50&lt;&gt;"",1,0))</f>
        <v>0</v>
      </c>
      <c r="AD46" s="55">
        <f>IF('Данные индикаторов'!AE49="No Data",1,IF('Условный расчет данных'!AE50&lt;&gt;"",1,0))</f>
        <v>0</v>
      </c>
      <c r="AE46" s="55">
        <f>IF('Данные индикаторов'!AF49="No Data",1,IF('Условный расчет данных'!AF50&lt;&gt;"",1,0))</f>
        <v>1</v>
      </c>
      <c r="AF46" s="55">
        <f>IF('Данные индикаторов'!AG49="No Data",1,IF('Условный расчет данных'!AG50&lt;&gt;"",1,0))</f>
        <v>0</v>
      </c>
      <c r="AG46" s="55">
        <f>IF('Данные индикаторов'!AI49="No Data",1,IF('Условный расчет данных'!AH50&lt;&gt;"",1,0))</f>
        <v>0</v>
      </c>
      <c r="AH46" s="55">
        <f>IF('Данные индикаторов'!AJ49="No Data",1,IF('Условный расчет данных'!AI50&lt;&gt;"",1,0))</f>
        <v>0</v>
      </c>
      <c r="AI46" s="55">
        <f>IF('Данные индикаторов'!AK49="No Data",1,IF('Условный расчет данных'!AJ50&lt;&gt;"",1,0))</f>
        <v>0</v>
      </c>
      <c r="AJ46" s="55">
        <f>IF('Данные индикаторов'!AL49="No Data",1,IF('Условный расчет данных'!AK50&lt;&gt;"",1,0))</f>
        <v>0</v>
      </c>
      <c r="AK46" s="55">
        <f>IF('Данные индикаторов'!AM49="No Data",1,IF('Условный расчет данных'!AL50&lt;&gt;"",1,0))</f>
        <v>0</v>
      </c>
      <c r="AL46" s="55">
        <f>IF('Данные индикаторов'!AN49="No Data",1,IF('Условный расчет данных'!AM50&lt;&gt;"",1,0))</f>
        <v>0</v>
      </c>
      <c r="AM46" s="55">
        <f>IF('Данные индикаторов'!AO49="No Data",1,IF('Условный расчет данных'!AN50&lt;&gt;"",1,0))</f>
        <v>0</v>
      </c>
      <c r="AN46" s="55">
        <f>IF('Данные индикаторов'!AP49="No Data",1,IF('Условный расчет данных'!AO50&lt;&gt;"",1,0))</f>
        <v>0</v>
      </c>
      <c r="AO46" s="55">
        <f>IF('Данные индикаторов'!AQ49="No Data",1,IF('Условный расчет данных'!AS50&lt;&gt;"",1,0))</f>
        <v>0</v>
      </c>
      <c r="AP46" s="55">
        <f>IF('Данные индикаторов'!AR49="No Data",1,IF('Условный расчет данных'!AT50&lt;&gt;"",1,0))</f>
        <v>0</v>
      </c>
      <c r="AQ46" s="55">
        <f>IF('Данные индикаторов'!AS49="No Data",1,IF('Условный расчет данных'!AU50&lt;&gt;"",1,0))</f>
        <v>0</v>
      </c>
      <c r="AR46" s="55">
        <f>IF('Данные индикаторов'!AT49="No Data",1,IF('Условный расчет данных'!AS50&lt;&gt;"",1,0))</f>
        <v>0</v>
      </c>
      <c r="AS46" s="55">
        <f>IF('Данные индикаторов'!AU49="No Data",1,IF('Условный расчет данных'!AT50&lt;&gt;"",1,0))</f>
        <v>0</v>
      </c>
      <c r="AT46" s="55">
        <f>IF('Данные индикаторов'!AV49="No Data",1,IF('Условный расчет данных'!AU50&lt;&gt;"",1,0))</f>
        <v>0</v>
      </c>
      <c r="AU46" s="55">
        <f>IF('Данные индикаторов'!AW49="No Data",1,IF('Условный расчет данных'!AV50&lt;&gt;"",1,0))</f>
        <v>0</v>
      </c>
      <c r="AV46" s="55">
        <f>IF('Данные индикаторов'!AX49="No Data",1,IF('Условный расчет данных'!AW50&lt;&gt;"",1,0))</f>
        <v>0</v>
      </c>
      <c r="AW46" s="55">
        <f>IF('Данные индикаторов'!AY49="No Data",1,IF('Условный расчет данных'!AX50&lt;&gt;"",1,0))</f>
        <v>0</v>
      </c>
      <c r="AX46" s="55">
        <f>IF('Данные индикаторов'!AZ49="No Data",1,IF('Условный расчет данных'!AY50&lt;&gt;"",1,0))</f>
        <v>0</v>
      </c>
      <c r="AY46" s="55">
        <f>IF('Данные индикаторов'!BA49="No Data",1,IF('Условный расчет данных'!AZ50&lt;&gt;"",1,0))</f>
        <v>0</v>
      </c>
      <c r="AZ46" s="55">
        <f>IF('Данные индикаторов'!BB49="No Data",1,IF('Условный расчет данных'!BA50&lt;&gt;"",1,0))</f>
        <v>0</v>
      </c>
      <c r="BA46" s="55">
        <f>IF('Данные индикаторов'!BC49="No Data",1,IF('Условный расчет данных'!BB50&lt;&gt;"",1,0))</f>
        <v>0</v>
      </c>
      <c r="BB46" s="55">
        <f>IF('Данные индикаторов'!BD49="No Data",1,IF('Условный расчет данных'!BC50&lt;&gt;"",1,0))</f>
        <v>0</v>
      </c>
      <c r="BC46" s="55">
        <f>IF('Данные индикаторов'!BE49="No Data",1,IF('Условный расчет данных'!BD50&lt;&gt;"",1,0))</f>
        <v>0</v>
      </c>
      <c r="BD46" s="55">
        <f>IF('Данные индикаторов'!BF49="No Data",1,IF('Условный расчет данных'!BE50&lt;&gt;"",1,0))</f>
        <v>0</v>
      </c>
      <c r="BE46" s="55">
        <f>IF('Данные индикаторов'!BG49="No Data",1,IF('Условный расчет данных'!BF50&lt;&gt;"",1,0))</f>
        <v>0</v>
      </c>
      <c r="BF46" s="55">
        <f>IF('Данные индикаторов'!BH49="No Data",1,IF('Условный расчет данных'!BG50&lt;&gt;"",1,0))</f>
        <v>0</v>
      </c>
      <c r="BG46" s="55">
        <f>IF('Данные индикаторов'!BI49="No Data",1,IF('Условный расчет данных'!BH50&lt;&gt;"",1,0))</f>
        <v>0</v>
      </c>
      <c r="BH46" s="55">
        <f>IF('Данные индикаторов'!BJ49="No Data",1,IF('Условный расчет данных'!BI50&lt;&gt;"",1,0))</f>
        <v>0</v>
      </c>
      <c r="BI46" s="55">
        <f>IF('Данные индикаторов'!BK49="No Data",1,IF('Условный расчет данных'!BJ50&lt;&gt;"",1,0))</f>
        <v>0</v>
      </c>
      <c r="BJ46" s="55">
        <f>IF('Данные индикаторов'!BL49="No Data",1,IF('Условный расчет данных'!BK50&lt;&gt;"",1,0))</f>
        <v>0</v>
      </c>
      <c r="BK46">
        <f t="shared" ref="BK46:BK52" si="6">SUM(B46:BJ46)</f>
        <v>3</v>
      </c>
      <c r="BL46" s="57">
        <f t="shared" ref="BL46:BL52" si="7">BK46/54</f>
        <v>5.5555555555555552E-2</v>
      </c>
    </row>
    <row r="47" spans="1:64" ht="15.75">
      <c r="A47" s="328" t="s">
        <v>104</v>
      </c>
      <c r="B47" s="55">
        <f>IF('Данные индикаторов'!D50="No Data",1,IF('Условный расчет данных'!C51&lt;&gt;"",1,0))</f>
        <v>0</v>
      </c>
      <c r="C47" s="55">
        <f>IF('Данные индикаторов'!E50="No Data",1,IF('Условный расчет данных'!D51&lt;&gt;"",1,0))</f>
        <v>0</v>
      </c>
      <c r="D47" s="55">
        <f>IF('Данные индикаторов'!F50="No Data",1,IF('Условный расчет данных'!E51&lt;&gt;"",1,0))</f>
        <v>0</v>
      </c>
      <c r="E47" s="55">
        <f>IF('Данные индикаторов'!G50="No Data",1,IF('Условный расчет данных'!F51&lt;&gt;"",1,0))</f>
        <v>0</v>
      </c>
      <c r="F47" s="55">
        <f>IF('Данные индикаторов'!H50="No Data",1,IF('Условный расчет данных'!G51&lt;&gt;"",1,0))</f>
        <v>0</v>
      </c>
      <c r="G47" s="55">
        <f>IF('Данные индикаторов'!I50="No Data",1,IF('Условный расчет данных'!H51&lt;&gt;"",1,0))</f>
        <v>0</v>
      </c>
      <c r="H47" s="55">
        <f>IF('Данные индикаторов'!J50="No Data",1,IF('Условный расчет данных'!I51&lt;&gt;"",1,0))</f>
        <v>0</v>
      </c>
      <c r="I47" s="55">
        <f>IF('Данные индикаторов'!K50="No Data",1,IF('Условный расчет данных'!J51&lt;&gt;"",1,0))</f>
        <v>0</v>
      </c>
      <c r="J47" s="55">
        <f>IF('Данные индикаторов'!L50="No Data",1,IF('Условный расчет данных'!K51&lt;&gt;"",1,0))</f>
        <v>0</v>
      </c>
      <c r="K47" s="55">
        <f>IF('Данные индикаторов'!AH50="No Data",1,IF('Условный расчет данных'!L51&lt;&gt;"",1,0))</f>
        <v>0</v>
      </c>
      <c r="L47" s="55">
        <f>IF('Данные индикаторов'!M50="No Data",1,IF('Условный расчет данных'!M51&lt;&gt;"",1,0))</f>
        <v>0</v>
      </c>
      <c r="M47" s="55">
        <f>IF('Данные индикаторов'!N50="No Data",1,IF('Условный расчет данных'!N51&lt;&gt;"",1,0))</f>
        <v>0</v>
      </c>
      <c r="N47" s="55">
        <f>IF('Данные индикаторов'!O50="No Data",1,IF('Условный расчет данных'!O51&lt;&gt;"",1,0))</f>
        <v>0</v>
      </c>
      <c r="O47" s="55">
        <f>IF('Данные индикаторов'!P50="No Data",1,IF('Условный расчет данных'!P51&lt;&gt;"",1,0))</f>
        <v>1</v>
      </c>
      <c r="P47" s="55">
        <f>IF('Данные индикаторов'!Q50="No Data",1,IF('Условный расчет данных'!Q51&lt;&gt;"",1,0))</f>
        <v>0</v>
      </c>
      <c r="Q47" s="55">
        <f>IF('Данные индикаторов'!R50="No Data",1,IF('Условный расчет данных'!R51&lt;&gt;"",1,0))</f>
        <v>0</v>
      </c>
      <c r="R47" s="55">
        <f>IF('Данные индикаторов'!S50="No Data",1,IF('Условный расчет данных'!S51&lt;&gt;"",1,0))</f>
        <v>0</v>
      </c>
      <c r="S47" s="55">
        <f>IF('Данные индикаторов'!T50="No Data",1,IF('Условный расчет данных'!T51&lt;&gt;"",1,0))</f>
        <v>0</v>
      </c>
      <c r="T47" s="55">
        <f>IF('Данные индикаторов'!U50="No Data",1,IF('Условный расчет данных'!U51&lt;&gt;"",1,0))</f>
        <v>0</v>
      </c>
      <c r="U47" s="55">
        <f>IF('Данные индикаторов'!V50="No Data",1,IF('Условный расчет данных'!V51&lt;&gt;"",1,0))</f>
        <v>0</v>
      </c>
      <c r="V47" s="55">
        <f>IF('Данные индикаторов'!W50="No Data",1,IF('Условный расчет данных'!W51&lt;&gt;"",1,0))</f>
        <v>0</v>
      </c>
      <c r="W47" s="55">
        <f>IF('Данные индикаторов'!X50="No Data",1,IF('Условный расчет данных'!X51&lt;&gt;"",1,0))</f>
        <v>0</v>
      </c>
      <c r="X47" s="55">
        <f>IF('Данные индикаторов'!Y50="No Data",1,IF('Условный расчет данных'!Y51&lt;&gt;"",1,0))</f>
        <v>0</v>
      </c>
      <c r="Y47" s="55">
        <f>IF('Данные индикаторов'!Z50="No Data",1,IF('Условный расчет данных'!Z51&lt;&gt;"",1,0))</f>
        <v>0</v>
      </c>
      <c r="Z47" s="55">
        <f>IF('Данные индикаторов'!AA50="No Data",1,IF('Условный расчет данных'!AA51&lt;&gt;"",1,0))</f>
        <v>0</v>
      </c>
      <c r="AA47" s="55">
        <f>IF('Данные индикаторов'!AB50="No Data",1,IF('Условный расчет данных'!AB51&lt;&gt;"",1,0))</f>
        <v>0</v>
      </c>
      <c r="AB47" s="55">
        <f>IF('Данные индикаторов'!AC50="No Data",1,IF('Условный расчет данных'!AC51&lt;&gt;"",1,0))</f>
        <v>0</v>
      </c>
      <c r="AC47" s="55">
        <f>IF('Данные индикаторов'!AD50="No Data",1,IF('Условный расчет данных'!AD51&lt;&gt;"",1,0))</f>
        <v>0</v>
      </c>
      <c r="AD47" s="55">
        <f>IF('Данные индикаторов'!AE50="No Data",1,IF('Условный расчет данных'!AE51&lt;&gt;"",1,0))</f>
        <v>0</v>
      </c>
      <c r="AE47" s="55">
        <f>IF('Данные индикаторов'!AF50="No Data",1,IF('Условный расчет данных'!AF51&lt;&gt;"",1,0))</f>
        <v>1</v>
      </c>
      <c r="AF47" s="55">
        <f>IF('Данные индикаторов'!AG50="No Data",1,IF('Условный расчет данных'!AG51&lt;&gt;"",1,0))</f>
        <v>0</v>
      </c>
      <c r="AG47" s="55">
        <f>IF('Данные индикаторов'!AI50="No Data",1,IF('Условный расчет данных'!AH51&lt;&gt;"",1,0))</f>
        <v>0</v>
      </c>
      <c r="AH47" s="55">
        <f>IF('Данные индикаторов'!AJ50="No Data",1,IF('Условный расчет данных'!AI51&lt;&gt;"",1,0))</f>
        <v>0</v>
      </c>
      <c r="AI47" s="55">
        <f>IF('Данные индикаторов'!AK50="No Data",1,IF('Условный расчет данных'!AJ51&lt;&gt;"",1,0))</f>
        <v>0</v>
      </c>
      <c r="AJ47" s="55">
        <f>IF('Данные индикаторов'!AL50="No Data",1,IF('Условный расчет данных'!AK51&lt;&gt;"",1,0))</f>
        <v>0</v>
      </c>
      <c r="AK47" s="55">
        <f>IF('Данные индикаторов'!AM50="No Data",1,IF('Условный расчет данных'!AL51&lt;&gt;"",1,0))</f>
        <v>0</v>
      </c>
      <c r="AL47" s="55">
        <f>IF('Данные индикаторов'!AN50="No Data",1,IF('Условный расчет данных'!AM51&lt;&gt;"",1,0))</f>
        <v>0</v>
      </c>
      <c r="AM47" s="55">
        <f>IF('Данные индикаторов'!AO50="No Data",1,IF('Условный расчет данных'!AN51&lt;&gt;"",1,0))</f>
        <v>0</v>
      </c>
      <c r="AN47" s="55">
        <f>IF('Данные индикаторов'!AP50="No Data",1,IF('Условный расчет данных'!AO51&lt;&gt;"",1,0))</f>
        <v>0</v>
      </c>
      <c r="AO47" s="55">
        <f>IF('Данные индикаторов'!AQ50="No Data",1,IF('Условный расчет данных'!AS51&lt;&gt;"",1,0))</f>
        <v>0</v>
      </c>
      <c r="AP47" s="55">
        <f>IF('Данные индикаторов'!AR50="No Data",1,IF('Условный расчет данных'!AT51&lt;&gt;"",1,0))</f>
        <v>0</v>
      </c>
      <c r="AQ47" s="55">
        <f>IF('Данные индикаторов'!AS50="No Data",1,IF('Условный расчет данных'!AU51&lt;&gt;"",1,0))</f>
        <v>0</v>
      </c>
      <c r="AR47" s="55">
        <f>IF('Данные индикаторов'!AT50="No Data",1,IF('Условный расчет данных'!AS51&lt;&gt;"",1,0))</f>
        <v>0</v>
      </c>
      <c r="AS47" s="55">
        <f>IF('Данные индикаторов'!AU50="No Data",1,IF('Условный расчет данных'!AT51&lt;&gt;"",1,0))</f>
        <v>0</v>
      </c>
      <c r="AT47" s="55">
        <f>IF('Данные индикаторов'!AV50="No Data",1,IF('Условный расчет данных'!AU51&lt;&gt;"",1,0))</f>
        <v>0</v>
      </c>
      <c r="AU47" s="55">
        <f>IF('Данные индикаторов'!AW50="No Data",1,IF('Условный расчет данных'!AV51&lt;&gt;"",1,0))</f>
        <v>0</v>
      </c>
      <c r="AV47" s="55">
        <f>IF('Данные индикаторов'!AX50="No Data",1,IF('Условный расчет данных'!AW51&lt;&gt;"",1,0))</f>
        <v>0</v>
      </c>
      <c r="AW47" s="55">
        <f>IF('Данные индикаторов'!AY50="No Data",1,IF('Условный расчет данных'!AX51&lt;&gt;"",1,0))</f>
        <v>0</v>
      </c>
      <c r="AX47" s="55">
        <f>IF('Данные индикаторов'!AZ50="No Data",1,IF('Условный расчет данных'!AY51&lt;&gt;"",1,0))</f>
        <v>0</v>
      </c>
      <c r="AY47" s="55">
        <f>IF('Данные индикаторов'!BA50="No Data",1,IF('Условный расчет данных'!AZ51&lt;&gt;"",1,0))</f>
        <v>0</v>
      </c>
      <c r="AZ47" s="55">
        <f>IF('Данные индикаторов'!BB50="No Data",1,IF('Условный расчет данных'!BA51&lt;&gt;"",1,0))</f>
        <v>0</v>
      </c>
      <c r="BA47" s="55">
        <f>IF('Данные индикаторов'!BC50="No Data",1,IF('Условный расчет данных'!BB51&lt;&gt;"",1,0))</f>
        <v>0</v>
      </c>
      <c r="BB47" s="55">
        <f>IF('Данные индикаторов'!BD50="No Data",1,IF('Условный расчет данных'!BC51&lt;&gt;"",1,0))</f>
        <v>0</v>
      </c>
      <c r="BC47" s="55">
        <f>IF('Данные индикаторов'!BE50="No Data",1,IF('Условный расчет данных'!BD51&lt;&gt;"",1,0))</f>
        <v>0</v>
      </c>
      <c r="BD47" s="55">
        <f>IF('Данные индикаторов'!BF50="No Data",1,IF('Условный расчет данных'!BE51&lt;&gt;"",1,0))</f>
        <v>0</v>
      </c>
      <c r="BE47" s="55">
        <f>IF('Данные индикаторов'!BG50="No Data",1,IF('Условный расчет данных'!BF51&lt;&gt;"",1,0))</f>
        <v>0</v>
      </c>
      <c r="BF47" s="55">
        <f>IF('Данные индикаторов'!BH50="No Data",1,IF('Условный расчет данных'!BG51&lt;&gt;"",1,0))</f>
        <v>0</v>
      </c>
      <c r="BG47" s="55">
        <f>IF('Данные индикаторов'!BI50="No Data",1,IF('Условный расчет данных'!BH51&lt;&gt;"",1,0))</f>
        <v>0</v>
      </c>
      <c r="BH47" s="55">
        <f>IF('Данные индикаторов'!BJ50="No Data",1,IF('Условный расчет данных'!BI51&lt;&gt;"",1,0))</f>
        <v>0</v>
      </c>
      <c r="BI47" s="55">
        <f>IF('Данные индикаторов'!BK50="No Data",1,IF('Условный расчет данных'!BJ51&lt;&gt;"",1,0))</f>
        <v>0</v>
      </c>
      <c r="BJ47" s="55">
        <f>IF('Данные индикаторов'!BL50="No Data",1,IF('Условный расчет данных'!BK51&lt;&gt;"",1,0))</f>
        <v>0</v>
      </c>
      <c r="BK47">
        <f t="shared" si="6"/>
        <v>2</v>
      </c>
      <c r="BL47" s="57">
        <f t="shared" si="7"/>
        <v>3.7037037037037035E-2</v>
      </c>
    </row>
    <row r="48" spans="1:64" ht="15.75">
      <c r="A48" s="328" t="s">
        <v>108</v>
      </c>
      <c r="B48" s="55">
        <f>IF('Данные индикаторов'!D51="No Data",1,IF('Условный расчет данных'!C52&lt;&gt;"",1,0))</f>
        <v>0</v>
      </c>
      <c r="C48" s="55">
        <f>IF('Данные индикаторов'!E51="No Data",1,IF('Условный расчет данных'!D52&lt;&gt;"",1,0))</f>
        <v>0</v>
      </c>
      <c r="D48" s="55">
        <f>IF('Данные индикаторов'!F51="No Data",1,IF('Условный расчет данных'!E52&lt;&gt;"",1,0))</f>
        <v>0</v>
      </c>
      <c r="E48" s="55">
        <f>IF('Данные индикаторов'!G51="No Data",1,IF('Условный расчет данных'!F52&lt;&gt;"",1,0))</f>
        <v>0</v>
      </c>
      <c r="F48" s="55">
        <f>IF('Данные индикаторов'!H51="No Data",1,IF('Условный расчет данных'!G52&lt;&gt;"",1,0))</f>
        <v>0</v>
      </c>
      <c r="G48" s="55">
        <f>IF('Данные индикаторов'!I51="No Data",1,IF('Условный расчет данных'!H52&lt;&gt;"",1,0))</f>
        <v>0</v>
      </c>
      <c r="H48" s="55">
        <f>IF('Данные индикаторов'!J51="No Data",1,IF('Условный расчет данных'!I52&lt;&gt;"",1,0))</f>
        <v>0</v>
      </c>
      <c r="I48" s="55">
        <f>IF('Данные индикаторов'!K51="No Data",1,IF('Условный расчет данных'!J52&lt;&gt;"",1,0))</f>
        <v>0</v>
      </c>
      <c r="J48" s="55">
        <f>IF('Данные индикаторов'!L51="No Data",1,IF('Условный расчет данных'!K52&lt;&gt;"",1,0))</f>
        <v>0</v>
      </c>
      <c r="K48" s="55">
        <f>IF('Данные индикаторов'!AH51="No Data",1,IF('Условный расчет данных'!L52&lt;&gt;"",1,0))</f>
        <v>0</v>
      </c>
      <c r="L48" s="55">
        <f>IF('Данные индикаторов'!M51="No Data",1,IF('Условный расчет данных'!M52&lt;&gt;"",1,0))</f>
        <v>0</v>
      </c>
      <c r="M48" s="55">
        <f>IF('Данные индикаторов'!N51="No Data",1,IF('Условный расчет данных'!N52&lt;&gt;"",1,0))</f>
        <v>0</v>
      </c>
      <c r="N48" s="55">
        <f>IF('Данные индикаторов'!O51="No Data",1,IF('Условный расчет данных'!O52&lt;&gt;"",1,0))</f>
        <v>1</v>
      </c>
      <c r="O48" s="55">
        <f>IF('Данные индикаторов'!P51="No Data",1,IF('Условный расчет данных'!P52&lt;&gt;"",1,0))</f>
        <v>1</v>
      </c>
      <c r="P48" s="55">
        <f>IF('Данные индикаторов'!Q51="No Data",1,IF('Условный расчет данных'!Q52&lt;&gt;"",1,0))</f>
        <v>0</v>
      </c>
      <c r="Q48" s="55">
        <f>IF('Данные индикаторов'!R51="No Data",1,IF('Условный расчет данных'!R52&lt;&gt;"",1,0))</f>
        <v>0</v>
      </c>
      <c r="R48" s="55">
        <f>IF('Данные индикаторов'!S51="No Data",1,IF('Условный расчет данных'!S52&lt;&gt;"",1,0))</f>
        <v>0</v>
      </c>
      <c r="S48" s="55">
        <f>IF('Данные индикаторов'!T51="No Data",1,IF('Условный расчет данных'!T52&lt;&gt;"",1,0))</f>
        <v>0</v>
      </c>
      <c r="T48" s="55">
        <f>IF('Данные индикаторов'!U51="No Data",1,IF('Условный расчет данных'!U52&lt;&gt;"",1,0))</f>
        <v>0</v>
      </c>
      <c r="U48" s="55">
        <f>IF('Данные индикаторов'!V51="No Data",1,IF('Условный расчет данных'!V52&lt;&gt;"",1,0))</f>
        <v>0</v>
      </c>
      <c r="V48" s="55">
        <f>IF('Данные индикаторов'!W51="No Data",1,IF('Условный расчет данных'!W52&lt;&gt;"",1,0))</f>
        <v>0</v>
      </c>
      <c r="W48" s="55">
        <f>IF('Данные индикаторов'!X51="No Data",1,IF('Условный расчет данных'!X52&lt;&gt;"",1,0))</f>
        <v>0</v>
      </c>
      <c r="X48" s="55">
        <f>IF('Данные индикаторов'!Y51="No Data",1,IF('Условный расчет данных'!Y52&lt;&gt;"",1,0))</f>
        <v>0</v>
      </c>
      <c r="Y48" s="55">
        <f>IF('Данные индикаторов'!Z51="No Data",1,IF('Условный расчет данных'!Z52&lt;&gt;"",1,0))</f>
        <v>0</v>
      </c>
      <c r="Z48" s="55">
        <f>IF('Данные индикаторов'!AA51="No Data",1,IF('Условный расчет данных'!AA52&lt;&gt;"",1,0))</f>
        <v>0</v>
      </c>
      <c r="AA48" s="55">
        <f>IF('Данные индикаторов'!AB51="No Data",1,IF('Условный расчет данных'!AB52&lt;&gt;"",1,0))</f>
        <v>0</v>
      </c>
      <c r="AB48" s="55">
        <f>IF('Данные индикаторов'!AC51="No Data",1,IF('Условный расчет данных'!AC52&lt;&gt;"",1,0))</f>
        <v>0</v>
      </c>
      <c r="AC48" s="55">
        <f>IF('Данные индикаторов'!AD51="No Data",1,IF('Условный расчет данных'!AD52&lt;&gt;"",1,0))</f>
        <v>0</v>
      </c>
      <c r="AD48" s="55">
        <f>IF('Данные индикаторов'!AE51="No Data",1,IF('Условный расчет данных'!AE52&lt;&gt;"",1,0))</f>
        <v>0</v>
      </c>
      <c r="AE48" s="55">
        <f>IF('Данные индикаторов'!AF51="No Data",1,IF('Условный расчет данных'!AF52&lt;&gt;"",1,0))</f>
        <v>1</v>
      </c>
      <c r="AF48" s="55">
        <f>IF('Данные индикаторов'!AG51="No Data",1,IF('Условный расчет данных'!AG52&lt;&gt;"",1,0))</f>
        <v>0</v>
      </c>
      <c r="AG48" s="55">
        <f>IF('Данные индикаторов'!AI51="No Data",1,IF('Условный расчет данных'!AH52&lt;&gt;"",1,0))</f>
        <v>0</v>
      </c>
      <c r="AH48" s="55">
        <f>IF('Данные индикаторов'!AJ51="No Data",1,IF('Условный расчет данных'!AI52&lt;&gt;"",1,0))</f>
        <v>0</v>
      </c>
      <c r="AI48" s="55">
        <f>IF('Данные индикаторов'!AK51="No Data",1,IF('Условный расчет данных'!AJ52&lt;&gt;"",1,0))</f>
        <v>0</v>
      </c>
      <c r="AJ48" s="55">
        <f>IF('Данные индикаторов'!AL51="No Data",1,IF('Условный расчет данных'!AK52&lt;&gt;"",1,0))</f>
        <v>0</v>
      </c>
      <c r="AK48" s="55">
        <f>IF('Данные индикаторов'!AM51="No Data",1,IF('Условный расчет данных'!AL52&lt;&gt;"",1,0))</f>
        <v>0</v>
      </c>
      <c r="AL48" s="55">
        <f>IF('Данные индикаторов'!AN51="No Data",1,IF('Условный расчет данных'!AM52&lt;&gt;"",1,0))</f>
        <v>0</v>
      </c>
      <c r="AM48" s="55">
        <f>IF('Данные индикаторов'!AO51="No Data",1,IF('Условный расчет данных'!AN52&lt;&gt;"",1,0))</f>
        <v>0</v>
      </c>
      <c r="AN48" s="55">
        <f>IF('Данные индикаторов'!AP51="No Data",1,IF('Условный расчет данных'!AO52&lt;&gt;"",1,0))</f>
        <v>0</v>
      </c>
      <c r="AO48" s="55">
        <f>IF('Данные индикаторов'!AQ51="No Data",1,IF('Условный расчет данных'!AS52&lt;&gt;"",1,0))</f>
        <v>0</v>
      </c>
      <c r="AP48" s="55">
        <f>IF('Данные индикаторов'!AR51="No Data",1,IF('Условный расчет данных'!AT52&lt;&gt;"",1,0))</f>
        <v>0</v>
      </c>
      <c r="AQ48" s="55">
        <f>IF('Данные индикаторов'!AS51="No Data",1,IF('Условный расчет данных'!AU52&lt;&gt;"",1,0))</f>
        <v>0</v>
      </c>
      <c r="AR48" s="55">
        <f>IF('Данные индикаторов'!AT51="No Data",1,IF('Условный расчет данных'!AS52&lt;&gt;"",1,0))</f>
        <v>0</v>
      </c>
      <c r="AS48" s="55">
        <f>IF('Данные индикаторов'!AU51="No Data",1,IF('Условный расчет данных'!AT52&lt;&gt;"",1,0))</f>
        <v>0</v>
      </c>
      <c r="AT48" s="55">
        <f>IF('Данные индикаторов'!AV51="No Data",1,IF('Условный расчет данных'!AU52&lt;&gt;"",1,0))</f>
        <v>0</v>
      </c>
      <c r="AU48" s="55">
        <f>IF('Данные индикаторов'!AW51="No Data",1,IF('Условный расчет данных'!AV52&lt;&gt;"",1,0))</f>
        <v>0</v>
      </c>
      <c r="AV48" s="55">
        <f>IF('Данные индикаторов'!AX51="No Data",1,IF('Условный расчет данных'!AW52&lt;&gt;"",1,0))</f>
        <v>0</v>
      </c>
      <c r="AW48" s="55">
        <f>IF('Данные индикаторов'!AY51="No Data",1,IF('Условный расчет данных'!AX52&lt;&gt;"",1,0))</f>
        <v>0</v>
      </c>
      <c r="AX48" s="55">
        <f>IF('Данные индикаторов'!AZ51="No Data",1,IF('Условный расчет данных'!AY52&lt;&gt;"",1,0))</f>
        <v>0</v>
      </c>
      <c r="AY48" s="55">
        <f>IF('Данные индикаторов'!BA51="No Data",1,IF('Условный расчет данных'!AZ52&lt;&gt;"",1,0))</f>
        <v>0</v>
      </c>
      <c r="AZ48" s="55">
        <f>IF('Данные индикаторов'!BB51="No Data",1,IF('Условный расчет данных'!BA52&lt;&gt;"",1,0))</f>
        <v>0</v>
      </c>
      <c r="BA48" s="55">
        <f>IF('Данные индикаторов'!BC51="No Data",1,IF('Условный расчет данных'!BB52&lt;&gt;"",1,0))</f>
        <v>0</v>
      </c>
      <c r="BB48" s="55">
        <f>IF('Данные индикаторов'!BD51="No Data",1,IF('Условный расчет данных'!BC52&lt;&gt;"",1,0))</f>
        <v>0</v>
      </c>
      <c r="BC48" s="55">
        <f>IF('Данные индикаторов'!BE51="No Data",1,IF('Условный расчет данных'!BD52&lt;&gt;"",1,0))</f>
        <v>0</v>
      </c>
      <c r="BD48" s="55">
        <f>IF('Данные индикаторов'!BF51="No Data",1,IF('Условный расчет данных'!BE52&lt;&gt;"",1,0))</f>
        <v>0</v>
      </c>
      <c r="BE48" s="55">
        <f>IF('Данные индикаторов'!BG51="No Data",1,IF('Условный расчет данных'!BF52&lt;&gt;"",1,0))</f>
        <v>0</v>
      </c>
      <c r="BF48" s="55">
        <f>IF('Данные индикаторов'!BH51="No Data",1,IF('Условный расчет данных'!BG52&lt;&gt;"",1,0))</f>
        <v>0</v>
      </c>
      <c r="BG48" s="55">
        <f>IF('Данные индикаторов'!BI51="No Data",1,IF('Условный расчет данных'!BH52&lt;&gt;"",1,0))</f>
        <v>0</v>
      </c>
      <c r="BH48" s="55">
        <f>IF('Данные индикаторов'!BJ51="No Data",1,IF('Условный расчет данных'!BI52&lt;&gt;"",1,0))</f>
        <v>0</v>
      </c>
      <c r="BI48" s="55">
        <f>IF('Данные индикаторов'!BK51="No Data",1,IF('Условный расчет данных'!BJ52&lt;&gt;"",1,0))</f>
        <v>0</v>
      </c>
      <c r="BJ48" s="55">
        <f>IF('Данные индикаторов'!BL51="No Data",1,IF('Условный расчет данных'!BK52&lt;&gt;"",1,0))</f>
        <v>0</v>
      </c>
      <c r="BK48">
        <f t="shared" si="6"/>
        <v>3</v>
      </c>
      <c r="BL48" s="57">
        <f t="shared" si="7"/>
        <v>5.5555555555555552E-2</v>
      </c>
    </row>
    <row r="49" spans="1:64" ht="15.75">
      <c r="A49" s="328" t="s">
        <v>110</v>
      </c>
      <c r="B49" s="55">
        <f>IF('Данные индикаторов'!D52="No Data",1,IF('Условный расчет данных'!C53&lt;&gt;"",1,0))</f>
        <v>0</v>
      </c>
      <c r="C49" s="55">
        <f>IF('Данные индикаторов'!E52="No Data",1,IF('Условный расчет данных'!D53&lt;&gt;"",1,0))</f>
        <v>0</v>
      </c>
      <c r="D49" s="55">
        <f>IF('Данные индикаторов'!F52="No Data",1,IF('Условный расчет данных'!E53&lt;&gt;"",1,0))</f>
        <v>0</v>
      </c>
      <c r="E49" s="55">
        <f>IF('Данные индикаторов'!G52="No Data",1,IF('Условный расчет данных'!F53&lt;&gt;"",1,0))</f>
        <v>0</v>
      </c>
      <c r="F49" s="55">
        <f>IF('Данные индикаторов'!H52="No Data",1,IF('Условный расчет данных'!G53&lt;&gt;"",1,0))</f>
        <v>0</v>
      </c>
      <c r="G49" s="55">
        <f>IF('Данные индикаторов'!I52="No Data",1,IF('Условный расчет данных'!H53&lt;&gt;"",1,0))</f>
        <v>0</v>
      </c>
      <c r="H49" s="55">
        <f>IF('Данные индикаторов'!J52="No Data",1,IF('Условный расчет данных'!I53&lt;&gt;"",1,0))</f>
        <v>0</v>
      </c>
      <c r="I49" s="55">
        <f>IF('Данные индикаторов'!K52="No Data",1,IF('Условный расчет данных'!J53&lt;&gt;"",1,0))</f>
        <v>0</v>
      </c>
      <c r="J49" s="55">
        <f>IF('Данные индикаторов'!L52="No Data",1,IF('Условный расчет данных'!K53&lt;&gt;"",1,0))</f>
        <v>0</v>
      </c>
      <c r="K49" s="55">
        <f>IF('Данные индикаторов'!AH52="No Data",1,IF('Условный расчет данных'!L53&lt;&gt;"",1,0))</f>
        <v>0</v>
      </c>
      <c r="L49" s="55">
        <f>IF('Данные индикаторов'!M52="No Data",1,IF('Условный расчет данных'!M53&lt;&gt;"",1,0))</f>
        <v>0</v>
      </c>
      <c r="M49" s="55">
        <f>IF('Данные индикаторов'!N52="No Data",1,IF('Условный расчет данных'!N53&lt;&gt;"",1,0))</f>
        <v>0</v>
      </c>
      <c r="N49" s="55">
        <f>IF('Данные индикаторов'!O52="No Data",1,IF('Условный расчет данных'!O53&lt;&gt;"",1,0))</f>
        <v>1</v>
      </c>
      <c r="O49" s="55">
        <f>IF('Данные индикаторов'!P52="No Data",1,IF('Условный расчет данных'!P53&lt;&gt;"",1,0))</f>
        <v>1</v>
      </c>
      <c r="P49" s="55">
        <f>IF('Данные индикаторов'!Q52="No Data",1,IF('Условный расчет данных'!Q53&lt;&gt;"",1,0))</f>
        <v>0</v>
      </c>
      <c r="Q49" s="55">
        <f>IF('Данные индикаторов'!R52="No Data",1,IF('Условный расчет данных'!R53&lt;&gt;"",1,0))</f>
        <v>0</v>
      </c>
      <c r="R49" s="55">
        <f>IF('Данные индикаторов'!S52="No Data",1,IF('Условный расчет данных'!S53&lt;&gt;"",1,0))</f>
        <v>0</v>
      </c>
      <c r="S49" s="55">
        <f>IF('Данные индикаторов'!T52="No Data",1,IF('Условный расчет данных'!T53&lt;&gt;"",1,0))</f>
        <v>0</v>
      </c>
      <c r="T49" s="55">
        <f>IF('Данные индикаторов'!U52="No Data",1,IF('Условный расчет данных'!U53&lt;&gt;"",1,0))</f>
        <v>0</v>
      </c>
      <c r="U49" s="55">
        <f>IF('Данные индикаторов'!V52="No Data",1,IF('Условный расчет данных'!V53&lt;&gt;"",1,0))</f>
        <v>0</v>
      </c>
      <c r="V49" s="55">
        <f>IF('Данные индикаторов'!W52="No Data",1,IF('Условный расчет данных'!W53&lt;&gt;"",1,0))</f>
        <v>0</v>
      </c>
      <c r="W49" s="55">
        <f>IF('Данные индикаторов'!X52="No Data",1,IF('Условный расчет данных'!X53&lt;&gt;"",1,0))</f>
        <v>0</v>
      </c>
      <c r="X49" s="55">
        <f>IF('Данные индикаторов'!Y52="No Data",1,IF('Условный расчет данных'!Y53&lt;&gt;"",1,0))</f>
        <v>0</v>
      </c>
      <c r="Y49" s="55">
        <f>IF('Данные индикаторов'!Z52="No Data",1,IF('Условный расчет данных'!Z53&lt;&gt;"",1,0))</f>
        <v>0</v>
      </c>
      <c r="Z49" s="55">
        <f>IF('Данные индикаторов'!AA52="No Data",1,IF('Условный расчет данных'!AA53&lt;&gt;"",1,0))</f>
        <v>0</v>
      </c>
      <c r="AA49" s="55">
        <f>IF('Данные индикаторов'!AB52="No Data",1,IF('Условный расчет данных'!AB53&lt;&gt;"",1,0))</f>
        <v>0</v>
      </c>
      <c r="AB49" s="55">
        <f>IF('Данные индикаторов'!AC52="No Data",1,IF('Условный расчет данных'!AC53&lt;&gt;"",1,0))</f>
        <v>0</v>
      </c>
      <c r="AC49" s="55">
        <f>IF('Данные индикаторов'!AD52="No Data",1,IF('Условный расчет данных'!AD53&lt;&gt;"",1,0))</f>
        <v>0</v>
      </c>
      <c r="AD49" s="55">
        <f>IF('Данные индикаторов'!AE52="No Data",1,IF('Условный расчет данных'!AE53&lt;&gt;"",1,0))</f>
        <v>0</v>
      </c>
      <c r="AE49" s="55">
        <f>IF('Данные индикаторов'!AF52="No Data",1,IF('Условный расчет данных'!AF53&lt;&gt;"",1,0))</f>
        <v>1</v>
      </c>
      <c r="AF49" s="55">
        <f>IF('Данные индикаторов'!AG52="No Data",1,IF('Условный расчет данных'!AG53&lt;&gt;"",1,0))</f>
        <v>0</v>
      </c>
      <c r="AG49" s="55">
        <f>IF('Данные индикаторов'!AI52="No Data",1,IF('Условный расчет данных'!AH53&lt;&gt;"",1,0))</f>
        <v>0</v>
      </c>
      <c r="AH49" s="55">
        <f>IF('Данные индикаторов'!AJ52="No Data",1,IF('Условный расчет данных'!AI53&lt;&gt;"",1,0))</f>
        <v>0</v>
      </c>
      <c r="AI49" s="55">
        <f>IF('Данные индикаторов'!AK52="No Data",1,IF('Условный расчет данных'!AJ53&lt;&gt;"",1,0))</f>
        <v>0</v>
      </c>
      <c r="AJ49" s="55">
        <f>IF('Данные индикаторов'!AL52="No Data",1,IF('Условный расчет данных'!AK53&lt;&gt;"",1,0))</f>
        <v>0</v>
      </c>
      <c r="AK49" s="55">
        <f>IF('Данные индикаторов'!AM52="No Data",1,IF('Условный расчет данных'!AL53&lt;&gt;"",1,0))</f>
        <v>0</v>
      </c>
      <c r="AL49" s="55">
        <f>IF('Данные индикаторов'!AN52="No Data",1,IF('Условный расчет данных'!AM53&lt;&gt;"",1,0))</f>
        <v>0</v>
      </c>
      <c r="AM49" s="55">
        <f>IF('Данные индикаторов'!AO52="No Data",1,IF('Условный расчет данных'!AN53&lt;&gt;"",1,0))</f>
        <v>0</v>
      </c>
      <c r="AN49" s="55">
        <f>IF('Данные индикаторов'!AP52="No Data",1,IF('Условный расчет данных'!AO53&lt;&gt;"",1,0))</f>
        <v>0</v>
      </c>
      <c r="AO49" s="55">
        <f>IF('Данные индикаторов'!AQ52="No Data",1,IF('Условный расчет данных'!AS53&lt;&gt;"",1,0))</f>
        <v>0</v>
      </c>
      <c r="AP49" s="55">
        <f>IF('Данные индикаторов'!AR52="No Data",1,IF('Условный расчет данных'!AT53&lt;&gt;"",1,0))</f>
        <v>0</v>
      </c>
      <c r="AQ49" s="55">
        <f>IF('Данные индикаторов'!AS52="No Data",1,IF('Условный расчет данных'!AU53&lt;&gt;"",1,0))</f>
        <v>0</v>
      </c>
      <c r="AR49" s="55">
        <f>IF('Данные индикаторов'!AT52="No Data",1,IF('Условный расчет данных'!AS53&lt;&gt;"",1,0))</f>
        <v>0</v>
      </c>
      <c r="AS49" s="55">
        <f>IF('Данные индикаторов'!AU52="No Data",1,IF('Условный расчет данных'!AT53&lt;&gt;"",1,0))</f>
        <v>0</v>
      </c>
      <c r="AT49" s="55">
        <f>IF('Данные индикаторов'!AV52="No Data",1,IF('Условный расчет данных'!AU53&lt;&gt;"",1,0))</f>
        <v>0</v>
      </c>
      <c r="AU49" s="55">
        <f>IF('Данные индикаторов'!AW52="No Data",1,IF('Условный расчет данных'!AV53&lt;&gt;"",1,0))</f>
        <v>0</v>
      </c>
      <c r="AV49" s="55">
        <f>IF('Данные индикаторов'!AX52="No Data",1,IF('Условный расчет данных'!AW53&lt;&gt;"",1,0))</f>
        <v>0</v>
      </c>
      <c r="AW49" s="55">
        <f>IF('Данные индикаторов'!AY52="No Data",1,IF('Условный расчет данных'!AX53&lt;&gt;"",1,0))</f>
        <v>0</v>
      </c>
      <c r="AX49" s="55">
        <f>IF('Данные индикаторов'!AZ52="No Data",1,IF('Условный расчет данных'!AY53&lt;&gt;"",1,0))</f>
        <v>0</v>
      </c>
      <c r="AY49" s="55">
        <f>IF('Данные индикаторов'!BA52="No Data",1,IF('Условный расчет данных'!AZ53&lt;&gt;"",1,0))</f>
        <v>0</v>
      </c>
      <c r="AZ49" s="55">
        <f>IF('Данные индикаторов'!BB52="No Data",1,IF('Условный расчет данных'!BA53&lt;&gt;"",1,0))</f>
        <v>0</v>
      </c>
      <c r="BA49" s="55">
        <f>IF('Данные индикаторов'!BC52="No Data",1,IF('Условный расчет данных'!BB53&lt;&gt;"",1,0))</f>
        <v>0</v>
      </c>
      <c r="BB49" s="55">
        <f>IF('Данные индикаторов'!BD52="No Data",1,IF('Условный расчет данных'!BC53&lt;&gt;"",1,0))</f>
        <v>0</v>
      </c>
      <c r="BC49" s="55">
        <f>IF('Данные индикаторов'!BE52="No Data",1,IF('Условный расчет данных'!BD53&lt;&gt;"",1,0))</f>
        <v>0</v>
      </c>
      <c r="BD49" s="55">
        <f>IF('Данные индикаторов'!BF52="No Data",1,IF('Условный расчет данных'!BE53&lt;&gt;"",1,0))</f>
        <v>0</v>
      </c>
      <c r="BE49" s="55">
        <f>IF('Данные индикаторов'!BG52="No Data",1,IF('Условный расчет данных'!BF53&lt;&gt;"",1,0))</f>
        <v>0</v>
      </c>
      <c r="BF49" s="55">
        <f>IF('Данные индикаторов'!BH52="No Data",1,IF('Условный расчет данных'!BG53&lt;&gt;"",1,0))</f>
        <v>0</v>
      </c>
      <c r="BG49" s="55">
        <f>IF('Данные индикаторов'!BI52="No Data",1,IF('Условный расчет данных'!BH53&lt;&gt;"",1,0))</f>
        <v>0</v>
      </c>
      <c r="BH49" s="55">
        <f>IF('Данные индикаторов'!BJ52="No Data",1,IF('Условный расчет данных'!BI53&lt;&gt;"",1,0))</f>
        <v>0</v>
      </c>
      <c r="BI49" s="55">
        <f>IF('Данные индикаторов'!BK52="No Data",1,IF('Условный расчет данных'!BJ53&lt;&gt;"",1,0))</f>
        <v>0</v>
      </c>
      <c r="BJ49" s="55">
        <f>IF('Данные индикаторов'!BL52="No Data",1,IF('Условный расчет данных'!BK53&lt;&gt;"",1,0))</f>
        <v>0</v>
      </c>
      <c r="BK49">
        <f t="shared" si="6"/>
        <v>3</v>
      </c>
      <c r="BL49" s="57">
        <f t="shared" si="7"/>
        <v>5.5555555555555552E-2</v>
      </c>
    </row>
    <row r="50" spans="1:64" ht="15.75">
      <c r="A50" s="328" t="s">
        <v>109</v>
      </c>
      <c r="B50" s="55">
        <f>IF('Данные индикаторов'!D53="No Data",1,IF('Условный расчет данных'!C54&lt;&gt;"",1,0))</f>
        <v>0</v>
      </c>
      <c r="C50" s="55">
        <f>IF('Данные индикаторов'!E53="No Data",1,IF('Условный расчет данных'!D54&lt;&gt;"",1,0))</f>
        <v>0</v>
      </c>
      <c r="D50" s="55">
        <f>IF('Данные индикаторов'!F53="No Data",1,IF('Условный расчет данных'!E54&lt;&gt;"",1,0))</f>
        <v>0</v>
      </c>
      <c r="E50" s="55">
        <f>IF('Данные индикаторов'!G53="No Data",1,IF('Условный расчет данных'!F54&lt;&gt;"",1,0))</f>
        <v>0</v>
      </c>
      <c r="F50" s="55">
        <f>IF('Данные индикаторов'!H53="No Data",1,IF('Условный расчет данных'!G54&lt;&gt;"",1,0))</f>
        <v>0</v>
      </c>
      <c r="G50" s="55">
        <f>IF('Данные индикаторов'!I53="No Data",1,IF('Условный расчет данных'!H54&lt;&gt;"",1,0))</f>
        <v>0</v>
      </c>
      <c r="H50" s="55">
        <f>IF('Данные индикаторов'!J53="No Data",1,IF('Условный расчет данных'!I54&lt;&gt;"",1,0))</f>
        <v>0</v>
      </c>
      <c r="I50" s="55">
        <f>IF('Данные индикаторов'!K53="No Data",1,IF('Условный расчет данных'!J54&lt;&gt;"",1,0))</f>
        <v>0</v>
      </c>
      <c r="J50" s="55">
        <f>IF('Данные индикаторов'!L53="No Data",1,IF('Условный расчет данных'!K54&lt;&gt;"",1,0))</f>
        <v>0</v>
      </c>
      <c r="K50" s="55">
        <f>IF('Данные индикаторов'!AH53="No Data",1,IF('Условный расчет данных'!L54&lt;&gt;"",1,0))</f>
        <v>0</v>
      </c>
      <c r="L50" s="55">
        <f>IF('Данные индикаторов'!M53="No Data",1,IF('Условный расчет данных'!M54&lt;&gt;"",1,0))</f>
        <v>0</v>
      </c>
      <c r="M50" s="55">
        <f>IF('Данные индикаторов'!N53="No Data",1,IF('Условный расчет данных'!N54&lt;&gt;"",1,0))</f>
        <v>0</v>
      </c>
      <c r="N50" s="55">
        <f>IF('Данные индикаторов'!O53="No Data",1,IF('Условный расчет данных'!O54&lt;&gt;"",1,0))</f>
        <v>1</v>
      </c>
      <c r="O50" s="55">
        <f>IF('Данные индикаторов'!P53="No Data",1,IF('Условный расчет данных'!P54&lt;&gt;"",1,0))</f>
        <v>1</v>
      </c>
      <c r="P50" s="55">
        <f>IF('Данные индикаторов'!Q53="No Data",1,IF('Условный расчет данных'!Q54&lt;&gt;"",1,0))</f>
        <v>0</v>
      </c>
      <c r="Q50" s="55">
        <f>IF('Данные индикаторов'!R53="No Data",1,IF('Условный расчет данных'!R54&lt;&gt;"",1,0))</f>
        <v>0</v>
      </c>
      <c r="R50" s="55">
        <f>IF('Данные индикаторов'!S53="No Data",1,IF('Условный расчет данных'!S54&lt;&gt;"",1,0))</f>
        <v>0</v>
      </c>
      <c r="S50" s="55">
        <f>IF('Данные индикаторов'!T53="No Data",1,IF('Условный расчет данных'!T54&lt;&gt;"",1,0))</f>
        <v>0</v>
      </c>
      <c r="T50" s="55">
        <f>IF('Данные индикаторов'!U53="No Data",1,IF('Условный расчет данных'!U54&lt;&gt;"",1,0))</f>
        <v>0</v>
      </c>
      <c r="U50" s="55">
        <f>IF('Данные индикаторов'!V53="No Data",1,IF('Условный расчет данных'!V54&lt;&gt;"",1,0))</f>
        <v>0</v>
      </c>
      <c r="V50" s="55">
        <f>IF('Данные индикаторов'!W53="No Data",1,IF('Условный расчет данных'!W54&lt;&gt;"",1,0))</f>
        <v>0</v>
      </c>
      <c r="W50" s="55">
        <f>IF('Данные индикаторов'!X53="No Data",1,IF('Условный расчет данных'!X54&lt;&gt;"",1,0))</f>
        <v>0</v>
      </c>
      <c r="X50" s="55">
        <f>IF('Данные индикаторов'!Y53="No Data",1,IF('Условный расчет данных'!Y54&lt;&gt;"",1,0))</f>
        <v>0</v>
      </c>
      <c r="Y50" s="55">
        <f>IF('Данные индикаторов'!Z53="No Data",1,IF('Условный расчет данных'!Z54&lt;&gt;"",1,0))</f>
        <v>0</v>
      </c>
      <c r="Z50" s="55">
        <f>IF('Данные индикаторов'!AA53="No Data",1,IF('Условный расчет данных'!AA54&lt;&gt;"",1,0))</f>
        <v>0</v>
      </c>
      <c r="AA50" s="55">
        <f>IF('Данные индикаторов'!AB53="No Data",1,IF('Условный расчет данных'!AB54&lt;&gt;"",1,0))</f>
        <v>0</v>
      </c>
      <c r="AB50" s="55">
        <f>IF('Данные индикаторов'!AC53="No Data",1,IF('Условный расчет данных'!AC54&lt;&gt;"",1,0))</f>
        <v>0</v>
      </c>
      <c r="AC50" s="55">
        <f>IF('Данные индикаторов'!AD53="No Data",1,IF('Условный расчет данных'!AD54&lt;&gt;"",1,0))</f>
        <v>0</v>
      </c>
      <c r="AD50" s="55">
        <f>IF('Данные индикаторов'!AE53="No Data",1,IF('Условный расчет данных'!AE54&lt;&gt;"",1,0))</f>
        <v>0</v>
      </c>
      <c r="AE50" s="55">
        <f>IF('Данные индикаторов'!AF53="No Data",1,IF('Условный расчет данных'!AF54&lt;&gt;"",1,0))</f>
        <v>1</v>
      </c>
      <c r="AF50" s="55">
        <f>IF('Данные индикаторов'!AG53="No Data",1,IF('Условный расчет данных'!AG54&lt;&gt;"",1,0))</f>
        <v>0</v>
      </c>
      <c r="AG50" s="55">
        <f>IF('Данные индикаторов'!AI53="No Data",1,IF('Условный расчет данных'!AH54&lt;&gt;"",1,0))</f>
        <v>0</v>
      </c>
      <c r="AH50" s="55">
        <f>IF('Данные индикаторов'!AJ53="No Data",1,IF('Условный расчет данных'!AI54&lt;&gt;"",1,0))</f>
        <v>0</v>
      </c>
      <c r="AI50" s="55">
        <f>IF('Данные индикаторов'!AK53="No Data",1,IF('Условный расчет данных'!AJ54&lt;&gt;"",1,0))</f>
        <v>0</v>
      </c>
      <c r="AJ50" s="55">
        <f>IF('Данные индикаторов'!AL53="No Data",1,IF('Условный расчет данных'!AK54&lt;&gt;"",1,0))</f>
        <v>0</v>
      </c>
      <c r="AK50" s="55">
        <f>IF('Данные индикаторов'!AM53="No Data",1,IF('Условный расчет данных'!AL54&lt;&gt;"",1,0))</f>
        <v>0</v>
      </c>
      <c r="AL50" s="55">
        <f>IF('Данные индикаторов'!AN53="No Data",1,IF('Условный расчет данных'!AM54&lt;&gt;"",1,0))</f>
        <v>0</v>
      </c>
      <c r="AM50" s="55">
        <f>IF('Данные индикаторов'!AO53="No Data",1,IF('Условный расчет данных'!AN54&lt;&gt;"",1,0))</f>
        <v>0</v>
      </c>
      <c r="AN50" s="55">
        <f>IF('Данные индикаторов'!AP53="No Data",1,IF('Условный расчет данных'!AO54&lt;&gt;"",1,0))</f>
        <v>0</v>
      </c>
      <c r="AO50" s="55">
        <f>IF('Данные индикаторов'!AQ53="No Data",1,IF('Условный расчет данных'!AS54&lt;&gt;"",1,0))</f>
        <v>0</v>
      </c>
      <c r="AP50" s="55">
        <f>IF('Данные индикаторов'!AR53="No Data",1,IF('Условный расчет данных'!AT54&lt;&gt;"",1,0))</f>
        <v>0</v>
      </c>
      <c r="AQ50" s="55">
        <f>IF('Данные индикаторов'!AS53="No Data",1,IF('Условный расчет данных'!AU54&lt;&gt;"",1,0))</f>
        <v>0</v>
      </c>
      <c r="AR50" s="55">
        <f>IF('Данные индикаторов'!AT53="No Data",1,IF('Условный расчет данных'!AS54&lt;&gt;"",1,0))</f>
        <v>0</v>
      </c>
      <c r="AS50" s="55">
        <f>IF('Данные индикаторов'!AU53="No Data",1,IF('Условный расчет данных'!AT54&lt;&gt;"",1,0))</f>
        <v>0</v>
      </c>
      <c r="AT50" s="55">
        <f>IF('Данные индикаторов'!AV53="No Data",1,IF('Условный расчет данных'!AU54&lt;&gt;"",1,0))</f>
        <v>0</v>
      </c>
      <c r="AU50" s="55">
        <f>IF('Данные индикаторов'!AW53="No Data",1,IF('Условный расчет данных'!AV54&lt;&gt;"",1,0))</f>
        <v>0</v>
      </c>
      <c r="AV50" s="55">
        <f>IF('Данные индикаторов'!AX53="No Data",1,IF('Условный расчет данных'!AW54&lt;&gt;"",1,0))</f>
        <v>0</v>
      </c>
      <c r="AW50" s="55">
        <f>IF('Данные индикаторов'!AY53="No Data",1,IF('Условный расчет данных'!AX54&lt;&gt;"",1,0))</f>
        <v>0</v>
      </c>
      <c r="AX50" s="55">
        <f>IF('Данные индикаторов'!AZ53="No Data",1,IF('Условный расчет данных'!AY54&lt;&gt;"",1,0))</f>
        <v>0</v>
      </c>
      <c r="AY50" s="55">
        <f>IF('Данные индикаторов'!BA53="No Data",1,IF('Условный расчет данных'!AZ54&lt;&gt;"",1,0))</f>
        <v>0</v>
      </c>
      <c r="AZ50" s="55">
        <f>IF('Данные индикаторов'!BB53="No Data",1,IF('Условный расчет данных'!BA54&lt;&gt;"",1,0))</f>
        <v>0</v>
      </c>
      <c r="BA50" s="55">
        <f>IF('Данные индикаторов'!BC53="No Data",1,IF('Условный расчет данных'!BB54&lt;&gt;"",1,0))</f>
        <v>0</v>
      </c>
      <c r="BB50" s="55">
        <f>IF('Данные индикаторов'!BD53="No Data",1,IF('Условный расчет данных'!BC54&lt;&gt;"",1,0))</f>
        <v>0</v>
      </c>
      <c r="BC50" s="55">
        <f>IF('Данные индикаторов'!BE53="No Data",1,IF('Условный расчет данных'!BD54&lt;&gt;"",1,0))</f>
        <v>0</v>
      </c>
      <c r="BD50" s="55">
        <f>IF('Данные индикаторов'!BF53="No Data",1,IF('Условный расчет данных'!BE54&lt;&gt;"",1,0))</f>
        <v>0</v>
      </c>
      <c r="BE50" s="55">
        <f>IF('Данные индикаторов'!BG53="No Data",1,IF('Условный расчет данных'!BF54&lt;&gt;"",1,0))</f>
        <v>0</v>
      </c>
      <c r="BF50" s="55">
        <f>IF('Данные индикаторов'!BH53="No Data",1,IF('Условный расчет данных'!BG54&lt;&gt;"",1,0))</f>
        <v>0</v>
      </c>
      <c r="BG50" s="55">
        <f>IF('Данные индикаторов'!BI53="No Data",1,IF('Условный расчет данных'!BH54&lt;&gt;"",1,0))</f>
        <v>0</v>
      </c>
      <c r="BH50" s="55">
        <f>IF('Данные индикаторов'!BJ53="No Data",1,IF('Условный расчет данных'!BI54&lt;&gt;"",1,0))</f>
        <v>0</v>
      </c>
      <c r="BI50" s="55">
        <f>IF('Данные индикаторов'!BK53="No Data",1,IF('Условный расчет данных'!BJ54&lt;&gt;"",1,0))</f>
        <v>0</v>
      </c>
      <c r="BJ50" s="55">
        <f>IF('Данные индикаторов'!BL53="No Data",1,IF('Условный расчет данных'!BK54&lt;&gt;"",1,0))</f>
        <v>0</v>
      </c>
      <c r="BK50">
        <f t="shared" si="6"/>
        <v>3</v>
      </c>
      <c r="BL50" s="57">
        <f t="shared" si="7"/>
        <v>5.5555555555555552E-2</v>
      </c>
    </row>
    <row r="51" spans="1:64" ht="15.75">
      <c r="A51" s="328" t="s">
        <v>111</v>
      </c>
      <c r="B51" s="55">
        <f>IF('Данные индикаторов'!D54="No Data",1,IF('Условный расчет данных'!C55&lt;&gt;"",1,0))</f>
        <v>0</v>
      </c>
      <c r="C51" s="55">
        <f>IF('Данные индикаторов'!E54="No Data",1,IF('Условный расчет данных'!D55&lt;&gt;"",1,0))</f>
        <v>0</v>
      </c>
      <c r="D51" s="55">
        <f>IF('Данные индикаторов'!F54="No Data",1,IF('Условный расчет данных'!E55&lt;&gt;"",1,0))</f>
        <v>0</v>
      </c>
      <c r="E51" s="55">
        <f>IF('Данные индикаторов'!G54="No Data",1,IF('Условный расчет данных'!F55&lt;&gt;"",1,0))</f>
        <v>0</v>
      </c>
      <c r="F51" s="55">
        <f>IF('Данные индикаторов'!H54="No Data",1,IF('Условный расчет данных'!G55&lt;&gt;"",1,0))</f>
        <v>0</v>
      </c>
      <c r="G51" s="55">
        <f>IF('Данные индикаторов'!I54="No Data",1,IF('Условный расчет данных'!H55&lt;&gt;"",1,0))</f>
        <v>0</v>
      </c>
      <c r="H51" s="55">
        <f>IF('Данные индикаторов'!J54="No Data",1,IF('Условный расчет данных'!I55&lt;&gt;"",1,0))</f>
        <v>0</v>
      </c>
      <c r="I51" s="55">
        <f>IF('Данные индикаторов'!K54="No Data",1,IF('Условный расчет данных'!J55&lt;&gt;"",1,0))</f>
        <v>0</v>
      </c>
      <c r="J51" s="55">
        <f>IF('Данные индикаторов'!L54="No Data",1,IF('Условный расчет данных'!K55&lt;&gt;"",1,0))</f>
        <v>0</v>
      </c>
      <c r="K51" s="55">
        <f>IF('Данные индикаторов'!AH54="No Data",1,IF('Условный расчет данных'!L55&lt;&gt;"",1,0))</f>
        <v>0</v>
      </c>
      <c r="L51" s="55">
        <f>IF('Данные индикаторов'!M54="No Data",1,IF('Условный расчет данных'!M55&lt;&gt;"",1,0))</f>
        <v>0</v>
      </c>
      <c r="M51" s="55">
        <f>IF('Данные индикаторов'!N54="No Data",1,IF('Условный расчет данных'!N55&lt;&gt;"",1,0))</f>
        <v>0</v>
      </c>
      <c r="N51" s="55">
        <f>IF('Данные индикаторов'!O54="No Data",1,IF('Условный расчет данных'!O55&lt;&gt;"",1,0))</f>
        <v>0</v>
      </c>
      <c r="O51" s="55">
        <f>IF('Данные индикаторов'!P54="No Data",1,IF('Условный расчет данных'!P55&lt;&gt;"",1,0))</f>
        <v>1</v>
      </c>
      <c r="P51" s="55">
        <f>IF('Данные индикаторов'!Q54="No Data",1,IF('Условный расчет данных'!Q55&lt;&gt;"",1,0))</f>
        <v>0</v>
      </c>
      <c r="Q51" s="55">
        <f>IF('Данные индикаторов'!R54="No Data",1,IF('Условный расчет данных'!R55&lt;&gt;"",1,0))</f>
        <v>0</v>
      </c>
      <c r="R51" s="55">
        <f>IF('Данные индикаторов'!S54="No Data",1,IF('Условный расчет данных'!S55&lt;&gt;"",1,0))</f>
        <v>0</v>
      </c>
      <c r="S51" s="55">
        <f>IF('Данные индикаторов'!T54="No Data",1,IF('Условный расчет данных'!T55&lt;&gt;"",1,0))</f>
        <v>0</v>
      </c>
      <c r="T51" s="55">
        <f>IF('Данные индикаторов'!U54="No Data",1,IF('Условный расчет данных'!U55&lt;&gt;"",1,0))</f>
        <v>0</v>
      </c>
      <c r="U51" s="55">
        <f>IF('Данные индикаторов'!V54="No Data",1,IF('Условный расчет данных'!V55&lt;&gt;"",1,0))</f>
        <v>0</v>
      </c>
      <c r="V51" s="55">
        <f>IF('Данные индикаторов'!W54="No Data",1,IF('Условный расчет данных'!W55&lt;&gt;"",1,0))</f>
        <v>0</v>
      </c>
      <c r="W51" s="55">
        <f>IF('Данные индикаторов'!X54="No Data",1,IF('Условный расчет данных'!X55&lt;&gt;"",1,0))</f>
        <v>0</v>
      </c>
      <c r="X51" s="55">
        <f>IF('Данные индикаторов'!Y54="No Data",1,IF('Условный расчет данных'!Y55&lt;&gt;"",1,0))</f>
        <v>0</v>
      </c>
      <c r="Y51" s="55">
        <f>IF('Данные индикаторов'!Z54="No Data",1,IF('Условный расчет данных'!Z55&lt;&gt;"",1,0))</f>
        <v>0</v>
      </c>
      <c r="Z51" s="55">
        <f>IF('Данные индикаторов'!AA54="No Data",1,IF('Условный расчет данных'!AA55&lt;&gt;"",1,0))</f>
        <v>0</v>
      </c>
      <c r="AA51" s="55">
        <f>IF('Данные индикаторов'!AB54="No Data",1,IF('Условный расчет данных'!AB55&lt;&gt;"",1,0))</f>
        <v>0</v>
      </c>
      <c r="AB51" s="55">
        <f>IF('Данные индикаторов'!AC54="No Data",1,IF('Условный расчет данных'!AC55&lt;&gt;"",1,0))</f>
        <v>0</v>
      </c>
      <c r="AC51" s="55">
        <f>IF('Данные индикаторов'!AD54="No Data",1,IF('Условный расчет данных'!AD55&lt;&gt;"",1,0))</f>
        <v>0</v>
      </c>
      <c r="AD51" s="55">
        <f>IF('Данные индикаторов'!AE54="No Data",1,IF('Условный расчет данных'!AE55&lt;&gt;"",1,0))</f>
        <v>0</v>
      </c>
      <c r="AE51" s="55">
        <f>IF('Данные индикаторов'!AF54="No Data",1,IF('Условный расчет данных'!AF55&lt;&gt;"",1,0))</f>
        <v>1</v>
      </c>
      <c r="AF51" s="55">
        <f>IF('Данные индикаторов'!AG54="No Data",1,IF('Условный расчет данных'!AG55&lt;&gt;"",1,0))</f>
        <v>0</v>
      </c>
      <c r="AG51" s="55">
        <f>IF('Данные индикаторов'!AI54="No Data",1,IF('Условный расчет данных'!AH55&lt;&gt;"",1,0))</f>
        <v>0</v>
      </c>
      <c r="AH51" s="55">
        <f>IF('Данные индикаторов'!AJ54="No Data",1,IF('Условный расчет данных'!AI55&lt;&gt;"",1,0))</f>
        <v>0</v>
      </c>
      <c r="AI51" s="55">
        <f>IF('Данные индикаторов'!AK54="No Data",1,IF('Условный расчет данных'!AJ55&lt;&gt;"",1,0))</f>
        <v>0</v>
      </c>
      <c r="AJ51" s="55">
        <f>IF('Данные индикаторов'!AL54="No Data",1,IF('Условный расчет данных'!AK55&lt;&gt;"",1,0))</f>
        <v>0</v>
      </c>
      <c r="AK51" s="55">
        <f>IF('Данные индикаторов'!AM54="No Data",1,IF('Условный расчет данных'!AL55&lt;&gt;"",1,0))</f>
        <v>0</v>
      </c>
      <c r="AL51" s="55">
        <f>IF('Данные индикаторов'!AN54="No Data",1,IF('Условный расчет данных'!AM55&lt;&gt;"",1,0))</f>
        <v>0</v>
      </c>
      <c r="AM51" s="55">
        <f>IF('Данные индикаторов'!AO54="No Data",1,IF('Условный расчет данных'!AN55&lt;&gt;"",1,0))</f>
        <v>0</v>
      </c>
      <c r="AN51" s="55">
        <f>IF('Данные индикаторов'!AP54="No Data",1,IF('Условный расчет данных'!AO55&lt;&gt;"",1,0))</f>
        <v>0</v>
      </c>
      <c r="AO51" s="55">
        <f>IF('Данные индикаторов'!AQ54="No Data",1,IF('Условный расчет данных'!AS55&lt;&gt;"",1,0))</f>
        <v>0</v>
      </c>
      <c r="AP51" s="55">
        <f>IF('Данные индикаторов'!AR54="No Data",1,IF('Условный расчет данных'!AT55&lt;&gt;"",1,0))</f>
        <v>0</v>
      </c>
      <c r="AQ51" s="55">
        <f>IF('Данные индикаторов'!AS54="No Data",1,IF('Условный расчет данных'!AU55&lt;&gt;"",1,0))</f>
        <v>0</v>
      </c>
      <c r="AR51" s="55">
        <f>IF('Данные индикаторов'!AT54="No Data",1,IF('Условный расчет данных'!AS55&lt;&gt;"",1,0))</f>
        <v>0</v>
      </c>
      <c r="AS51" s="55">
        <f>IF('Данные индикаторов'!AU54="No Data",1,IF('Условный расчет данных'!AT55&lt;&gt;"",1,0))</f>
        <v>0</v>
      </c>
      <c r="AT51" s="55">
        <f>IF('Данные индикаторов'!AV54="No Data",1,IF('Условный расчет данных'!AU55&lt;&gt;"",1,0))</f>
        <v>0</v>
      </c>
      <c r="AU51" s="55">
        <f>IF('Данные индикаторов'!AW54="No Data",1,IF('Условный расчет данных'!AV55&lt;&gt;"",1,0))</f>
        <v>0</v>
      </c>
      <c r="AV51" s="55">
        <f>IF('Данные индикаторов'!AX54="No Data",1,IF('Условный расчет данных'!AW55&lt;&gt;"",1,0))</f>
        <v>0</v>
      </c>
      <c r="AW51" s="55">
        <f>IF('Данные индикаторов'!AY54="No Data",1,IF('Условный расчет данных'!AX55&lt;&gt;"",1,0))</f>
        <v>0</v>
      </c>
      <c r="AX51" s="55">
        <f>IF('Данные индикаторов'!AZ54="No Data",1,IF('Условный расчет данных'!AY55&lt;&gt;"",1,0))</f>
        <v>0</v>
      </c>
      <c r="AY51" s="55">
        <f>IF('Данные индикаторов'!BA54="No Data",1,IF('Условный расчет данных'!AZ55&lt;&gt;"",1,0))</f>
        <v>0</v>
      </c>
      <c r="AZ51" s="55">
        <f>IF('Данные индикаторов'!BB54="No Data",1,IF('Условный расчет данных'!BA55&lt;&gt;"",1,0))</f>
        <v>0</v>
      </c>
      <c r="BA51" s="55">
        <f>IF('Данные индикаторов'!BC54="No Data",1,IF('Условный расчет данных'!BB55&lt;&gt;"",1,0))</f>
        <v>0</v>
      </c>
      <c r="BB51" s="55">
        <f>IF('Данные индикаторов'!BD54="No Data",1,IF('Условный расчет данных'!BC55&lt;&gt;"",1,0))</f>
        <v>0</v>
      </c>
      <c r="BC51" s="55">
        <f>IF('Данные индикаторов'!BE54="No Data",1,IF('Условный расчет данных'!BD55&lt;&gt;"",1,0))</f>
        <v>0</v>
      </c>
      <c r="BD51" s="55">
        <f>IF('Данные индикаторов'!BF54="No Data",1,IF('Условный расчет данных'!BE55&lt;&gt;"",1,0))</f>
        <v>0</v>
      </c>
      <c r="BE51" s="55">
        <f>IF('Данные индикаторов'!BG54="No Data",1,IF('Условный расчет данных'!BF55&lt;&gt;"",1,0))</f>
        <v>0</v>
      </c>
      <c r="BF51" s="55">
        <f>IF('Данные индикаторов'!BH54="No Data",1,IF('Условный расчет данных'!BG55&lt;&gt;"",1,0))</f>
        <v>0</v>
      </c>
      <c r="BG51" s="55">
        <f>IF('Данные индикаторов'!BI54="No Data",1,IF('Условный расчет данных'!BH55&lt;&gt;"",1,0))</f>
        <v>0</v>
      </c>
      <c r="BH51" s="55">
        <f>IF('Данные индикаторов'!BJ54="No Data",1,IF('Условный расчет данных'!BI55&lt;&gt;"",1,0))</f>
        <v>0</v>
      </c>
      <c r="BI51" s="55">
        <f>IF('Данные индикаторов'!BK54="No Data",1,IF('Условный расчет данных'!BJ55&lt;&gt;"",1,0))</f>
        <v>0</v>
      </c>
      <c r="BJ51" s="55">
        <f>IF('Данные индикаторов'!BL54="No Data",1,IF('Условный расчет данных'!BK55&lt;&gt;"",1,0))</f>
        <v>0</v>
      </c>
      <c r="BK51">
        <f t="shared" si="6"/>
        <v>2</v>
      </c>
      <c r="BL51" s="57">
        <f t="shared" si="7"/>
        <v>3.7037037037037035E-2</v>
      </c>
    </row>
    <row r="52" spans="1:64" ht="15.75">
      <c r="A52" s="343" t="s">
        <v>112</v>
      </c>
      <c r="B52" s="55">
        <f>IF('Данные индикаторов'!D55="No Data",1,IF('Условный расчет данных'!C56&lt;&gt;"",1,0))</f>
        <v>0</v>
      </c>
      <c r="C52" s="55">
        <f>IF('Данные индикаторов'!E55="No Data",1,IF('Условный расчет данных'!D56&lt;&gt;"",1,0))</f>
        <v>0</v>
      </c>
      <c r="D52" s="55">
        <f>IF('Данные индикаторов'!F55="No Data",1,IF('Условный расчет данных'!E56&lt;&gt;"",1,0))</f>
        <v>0</v>
      </c>
      <c r="E52" s="55">
        <f>IF('Данные индикаторов'!G55="No Data",1,IF('Условный расчет данных'!F56&lt;&gt;"",1,0))</f>
        <v>0</v>
      </c>
      <c r="F52" s="55">
        <f>IF('Данные индикаторов'!H55="No Data",1,IF('Условный расчет данных'!G56&lt;&gt;"",1,0))</f>
        <v>0</v>
      </c>
      <c r="G52" s="55">
        <f>IF('Данные индикаторов'!I55="No Data",1,IF('Условный расчет данных'!H56&lt;&gt;"",1,0))</f>
        <v>0</v>
      </c>
      <c r="H52" s="55">
        <f>IF('Данные индикаторов'!J55="No Data",1,IF('Условный расчет данных'!I56&lt;&gt;"",1,0))</f>
        <v>0</v>
      </c>
      <c r="I52" s="55">
        <f>IF('Данные индикаторов'!K55="No Data",1,IF('Условный расчет данных'!J56&lt;&gt;"",1,0))</f>
        <v>0</v>
      </c>
      <c r="J52" s="55">
        <f>IF('Данные индикаторов'!L55="No Data",1,IF('Условный расчет данных'!K56&lt;&gt;"",1,0))</f>
        <v>0</v>
      </c>
      <c r="K52" s="55">
        <f>IF('Данные индикаторов'!AH55="No Data",1,IF('Условный расчет данных'!L56&lt;&gt;"",1,0))</f>
        <v>0</v>
      </c>
      <c r="L52" s="55">
        <f>IF('Данные индикаторов'!M55="No Data",1,IF('Условный расчет данных'!M56&lt;&gt;"",1,0))</f>
        <v>0</v>
      </c>
      <c r="M52" s="55">
        <f>IF('Данные индикаторов'!N55="No Data",1,IF('Условный расчет данных'!N56&lt;&gt;"",1,0))</f>
        <v>0</v>
      </c>
      <c r="N52" s="55">
        <f>IF('Данные индикаторов'!O55="No Data",1,IF('Условный расчет данных'!O56&lt;&gt;"",1,0))</f>
        <v>0</v>
      </c>
      <c r="O52" s="55">
        <f>IF('Данные индикаторов'!P55="No Data",1,IF('Условный расчет данных'!P56&lt;&gt;"",1,0))</f>
        <v>1</v>
      </c>
      <c r="P52" s="55">
        <f>IF('Данные индикаторов'!Q55="No Data",1,IF('Условный расчет данных'!Q56&lt;&gt;"",1,0))</f>
        <v>0</v>
      </c>
      <c r="Q52" s="55">
        <f>IF('Данные индикаторов'!R55="No Data",1,IF('Условный расчет данных'!R56&lt;&gt;"",1,0))</f>
        <v>0</v>
      </c>
      <c r="R52" s="55">
        <f>IF('Данные индикаторов'!S55="No Data",1,IF('Условный расчет данных'!S56&lt;&gt;"",1,0))</f>
        <v>0</v>
      </c>
      <c r="S52" s="55">
        <f>IF('Данные индикаторов'!T55="No Data",1,IF('Условный расчет данных'!T56&lt;&gt;"",1,0))</f>
        <v>0</v>
      </c>
      <c r="T52" s="55">
        <f>IF('Данные индикаторов'!U55="No Data",1,IF('Условный расчет данных'!U56&lt;&gt;"",1,0))</f>
        <v>0</v>
      </c>
      <c r="U52" s="55">
        <f>IF('Данные индикаторов'!V55="No Data",1,IF('Условный расчет данных'!V56&lt;&gt;"",1,0))</f>
        <v>0</v>
      </c>
      <c r="V52" s="55">
        <f>IF('Данные индикаторов'!W55="No Data",1,IF('Условный расчет данных'!W56&lt;&gt;"",1,0))</f>
        <v>0</v>
      </c>
      <c r="W52" s="55">
        <f>IF('Данные индикаторов'!X55="No Data",1,IF('Условный расчет данных'!X56&lt;&gt;"",1,0))</f>
        <v>0</v>
      </c>
      <c r="X52" s="55">
        <f>IF('Данные индикаторов'!Y55="No Data",1,IF('Условный расчет данных'!Y56&lt;&gt;"",1,0))</f>
        <v>0</v>
      </c>
      <c r="Y52" s="55">
        <f>IF('Данные индикаторов'!Z55="No Data",1,IF('Условный расчет данных'!Z56&lt;&gt;"",1,0))</f>
        <v>0</v>
      </c>
      <c r="Z52" s="55">
        <f>IF('Данные индикаторов'!AA55="No Data",1,IF('Условный расчет данных'!AA56&lt;&gt;"",1,0))</f>
        <v>0</v>
      </c>
      <c r="AA52" s="55">
        <f>IF('Данные индикаторов'!AB55="No Data",1,IF('Условный расчет данных'!AB56&lt;&gt;"",1,0))</f>
        <v>0</v>
      </c>
      <c r="AB52" s="55">
        <f>IF('Данные индикаторов'!AC55="No Data",1,IF('Условный расчет данных'!AC56&lt;&gt;"",1,0))</f>
        <v>0</v>
      </c>
      <c r="AC52" s="55">
        <f>IF('Данные индикаторов'!AD55="No Data",1,IF('Условный расчет данных'!AD56&lt;&gt;"",1,0))</f>
        <v>0</v>
      </c>
      <c r="AD52" s="55">
        <f>IF('Данные индикаторов'!AE55="No Data",1,IF('Условный расчет данных'!AE56&lt;&gt;"",1,0))</f>
        <v>0</v>
      </c>
      <c r="AE52" s="55">
        <f>IF('Данные индикаторов'!AF55="No Data",1,IF('Условный расчет данных'!AF56&lt;&gt;"",1,0))</f>
        <v>1</v>
      </c>
      <c r="AF52" s="55">
        <f>IF('Данные индикаторов'!AG55="No Data",1,IF('Условный расчет данных'!AG56&lt;&gt;"",1,0))</f>
        <v>0</v>
      </c>
      <c r="AG52" s="55">
        <f>IF('Данные индикаторов'!AI55="No Data",1,IF('Условный расчет данных'!AH56&lt;&gt;"",1,0))</f>
        <v>0</v>
      </c>
      <c r="AH52" s="55">
        <f>IF('Данные индикаторов'!AJ55="No Data",1,IF('Условный расчет данных'!AI56&lt;&gt;"",1,0))</f>
        <v>0</v>
      </c>
      <c r="AI52" s="55">
        <f>IF('Данные индикаторов'!AK55="No Data",1,IF('Условный расчет данных'!AJ56&lt;&gt;"",1,0))</f>
        <v>0</v>
      </c>
      <c r="AJ52" s="55">
        <f>IF('Данные индикаторов'!AL55="No Data",1,IF('Условный расчет данных'!AK56&lt;&gt;"",1,0))</f>
        <v>0</v>
      </c>
      <c r="AK52" s="55">
        <f>IF('Данные индикаторов'!AM55="No Data",1,IF('Условный расчет данных'!AL56&lt;&gt;"",1,0))</f>
        <v>0</v>
      </c>
      <c r="AL52" s="55">
        <f>IF('Данные индикаторов'!AN55="No Data",1,IF('Условный расчет данных'!AM56&lt;&gt;"",1,0))</f>
        <v>0</v>
      </c>
      <c r="AM52" s="55">
        <f>IF('Данные индикаторов'!AO55="No Data",1,IF('Условный расчет данных'!AN56&lt;&gt;"",1,0))</f>
        <v>0</v>
      </c>
      <c r="AN52" s="55">
        <f>IF('Данные индикаторов'!AP55="No Data",1,IF('Условный расчет данных'!AO56&lt;&gt;"",1,0))</f>
        <v>0</v>
      </c>
      <c r="AO52" s="55">
        <f>IF('Данные индикаторов'!AQ55="No Data",1,IF('Условный расчет данных'!AS56&lt;&gt;"",1,0))</f>
        <v>0</v>
      </c>
      <c r="AP52" s="55">
        <f>IF('Данные индикаторов'!AR55="No Data",1,IF('Условный расчет данных'!AT56&lt;&gt;"",1,0))</f>
        <v>0</v>
      </c>
      <c r="AQ52" s="55">
        <f>IF('Данные индикаторов'!AS55="No Data",1,IF('Условный расчет данных'!AU56&lt;&gt;"",1,0))</f>
        <v>0</v>
      </c>
      <c r="AR52" s="55">
        <f>IF('Данные индикаторов'!AT55="No Data",1,IF('Условный расчет данных'!AS56&lt;&gt;"",1,0))</f>
        <v>0</v>
      </c>
      <c r="AS52" s="55">
        <f>IF('Данные индикаторов'!AU55="No Data",1,IF('Условный расчет данных'!AT56&lt;&gt;"",1,0))</f>
        <v>0</v>
      </c>
      <c r="AT52" s="55">
        <f>IF('Данные индикаторов'!AV55="No Data",1,IF('Условный расчет данных'!AU56&lt;&gt;"",1,0))</f>
        <v>0</v>
      </c>
      <c r="AU52" s="55">
        <f>IF('Данные индикаторов'!AW55="No Data",1,IF('Условный расчет данных'!AV56&lt;&gt;"",1,0))</f>
        <v>0</v>
      </c>
      <c r="AV52" s="55">
        <f>IF('Данные индикаторов'!AX55="No Data",1,IF('Условный расчет данных'!AW56&lt;&gt;"",1,0))</f>
        <v>0</v>
      </c>
      <c r="AW52" s="55">
        <f>IF('Данные индикаторов'!AY55="No Data",1,IF('Условный расчет данных'!AX56&lt;&gt;"",1,0))</f>
        <v>0</v>
      </c>
      <c r="AX52" s="55">
        <f>IF('Данные индикаторов'!AZ55="No Data",1,IF('Условный расчет данных'!AY56&lt;&gt;"",1,0))</f>
        <v>0</v>
      </c>
      <c r="AY52" s="55">
        <f>IF('Данные индикаторов'!BA55="No Data",1,IF('Условный расчет данных'!AZ56&lt;&gt;"",1,0))</f>
        <v>0</v>
      </c>
      <c r="AZ52" s="55">
        <f>IF('Данные индикаторов'!BB55="No Data",1,IF('Условный расчет данных'!BA56&lt;&gt;"",1,0))</f>
        <v>0</v>
      </c>
      <c r="BA52" s="55">
        <f>IF('Данные индикаторов'!BC55="No Data",1,IF('Условный расчет данных'!BB56&lt;&gt;"",1,0))</f>
        <v>0</v>
      </c>
      <c r="BB52" s="55">
        <f>IF('Данные индикаторов'!BD55="No Data",1,IF('Условный расчет данных'!BC56&lt;&gt;"",1,0))</f>
        <v>0</v>
      </c>
      <c r="BC52" s="55">
        <f>IF('Данные индикаторов'!BE55="No Data",1,IF('Условный расчет данных'!BD56&lt;&gt;"",1,0))</f>
        <v>0</v>
      </c>
      <c r="BD52" s="55">
        <f>IF('Данные индикаторов'!BF55="No Data",1,IF('Условный расчет данных'!BE56&lt;&gt;"",1,0))</f>
        <v>0</v>
      </c>
      <c r="BE52" s="55">
        <f>IF('Данные индикаторов'!BG55="No Data",1,IF('Условный расчет данных'!BF56&lt;&gt;"",1,0))</f>
        <v>0</v>
      </c>
      <c r="BF52" s="55">
        <f>IF('Данные индикаторов'!BH55="No Data",1,IF('Условный расчет данных'!BG56&lt;&gt;"",1,0))</f>
        <v>0</v>
      </c>
      <c r="BG52" s="55">
        <f>IF('Данные индикаторов'!BI55="No Data",1,IF('Условный расчет данных'!BH56&lt;&gt;"",1,0))</f>
        <v>0</v>
      </c>
      <c r="BH52" s="55">
        <f>IF('Данные индикаторов'!BJ55="No Data",1,IF('Условный расчет данных'!BI56&lt;&gt;"",1,0))</f>
        <v>0</v>
      </c>
      <c r="BI52" s="55">
        <f>IF('Данные индикаторов'!BK55="No Data",1,IF('Условный расчет данных'!BJ56&lt;&gt;"",1,0))</f>
        <v>0</v>
      </c>
      <c r="BJ52" s="55">
        <f>IF('Данные индикаторов'!BL55="No Data",1,IF('Условный расчет данных'!BK56&lt;&gt;"",1,0))</f>
        <v>0</v>
      </c>
      <c r="BK52">
        <f t="shared" si="6"/>
        <v>2</v>
      </c>
      <c r="BL52" s="57">
        <f t="shared" si="7"/>
        <v>3.7037037037037035E-2</v>
      </c>
    </row>
  </sheetData>
  <phoneticPr fontId="1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workbookViewId="0">
      <selection activeCell="A21" sqref="A21"/>
    </sheetView>
  </sheetViews>
  <sheetFormatPr defaultRowHeight="15"/>
  <cols>
    <col min="1" max="1" width="70.42578125" customWidth="1"/>
    <col min="2" max="2" width="24" customWidth="1"/>
  </cols>
  <sheetData>
    <row r="1" spans="1:2" ht="41.45" customHeight="1">
      <c r="A1" s="21" t="s">
        <v>7</v>
      </c>
      <c r="B1" s="422" t="s">
        <v>4</v>
      </c>
    </row>
    <row r="2" spans="1:2" ht="16.5" customHeight="1">
      <c r="A2" s="18"/>
      <c r="B2" s="422"/>
    </row>
    <row r="3" spans="1:2" ht="10.5" customHeight="1">
      <c r="A3" s="14"/>
      <c r="B3" s="15"/>
    </row>
    <row r="4" spans="1:2">
      <c r="A4" s="40" t="s">
        <v>3</v>
      </c>
      <c r="B4" s="16"/>
    </row>
    <row r="5" spans="1:2" ht="18.75" customHeight="1">
      <c r="A5" s="41" t="s">
        <v>152</v>
      </c>
      <c r="B5" s="17" t="s">
        <v>215</v>
      </c>
    </row>
    <row r="6" spans="1:2" ht="18.75" customHeight="1">
      <c r="A6" s="41" t="s">
        <v>9</v>
      </c>
      <c r="B6" s="17" t="s">
        <v>8</v>
      </c>
    </row>
    <row r="7" spans="1:2" ht="18.75" customHeight="1">
      <c r="A7" s="41" t="s">
        <v>5</v>
      </c>
      <c r="B7" s="17" t="s">
        <v>0</v>
      </c>
    </row>
    <row r="8" spans="1:2" ht="18.75" customHeight="1">
      <c r="A8" s="41" t="s">
        <v>6</v>
      </c>
      <c r="B8" s="17" t="s">
        <v>10</v>
      </c>
    </row>
    <row r="9" spans="1:2" ht="18.75" customHeight="1">
      <c r="A9" s="41" t="s">
        <v>36</v>
      </c>
      <c r="B9" s="17" t="s">
        <v>36</v>
      </c>
    </row>
    <row r="10" spans="1:2" ht="18.75" customHeight="1">
      <c r="A10" s="41" t="s">
        <v>37</v>
      </c>
      <c r="B10" s="17" t="s">
        <v>37</v>
      </c>
    </row>
    <row r="11" spans="1:2" ht="18.75" customHeight="1">
      <c r="A11" s="41" t="s">
        <v>51</v>
      </c>
      <c r="B11" s="17" t="s">
        <v>51</v>
      </c>
    </row>
    <row r="12" spans="1:2" ht="18.75" customHeight="1">
      <c r="A12" s="41" t="s">
        <v>52</v>
      </c>
      <c r="B12" s="17" t="s">
        <v>52</v>
      </c>
    </row>
    <row r="13" spans="1:2" ht="18.75" customHeight="1">
      <c r="A13" s="41" t="s">
        <v>123</v>
      </c>
      <c r="B13" s="17" t="s">
        <v>121</v>
      </c>
    </row>
    <row r="14" spans="1:2" ht="18.75" customHeight="1">
      <c r="A14" s="41" t="s">
        <v>53</v>
      </c>
      <c r="B14" s="17" t="s">
        <v>53</v>
      </c>
    </row>
    <row r="15" spans="1:2" ht="18.75" customHeight="1">
      <c r="A15" s="41" t="s">
        <v>216</v>
      </c>
      <c r="B15" s="17" t="s">
        <v>62</v>
      </c>
    </row>
    <row r="16" spans="1:2" ht="18.75" customHeight="1"/>
  </sheetData>
  <mergeCells count="1">
    <mergeCell ref="B1:B2"/>
  </mergeCells>
  <hyperlinks>
    <hyperlink ref="A4" location="Home!A1" display="(home)" xr:uid="{00000000-0004-0000-0100-000000000000}"/>
    <hyperlink ref="B6" location="'Hazard &amp; Exposure'!A1" display="Hazard &amp; Exposure" xr:uid="{00000000-0004-0000-0100-000001000000}"/>
    <hyperlink ref="B7" location="Vulnerability!A1" display="Vulnerability" xr:uid="{00000000-0004-0000-0100-000002000000}"/>
    <hyperlink ref="B8" location="'Lack of Coping Capacity'!A1" display="Lack of Coping Capacity" xr:uid="{00000000-0004-0000-0100-000003000000}"/>
    <hyperlink ref="B10" location="'Indicator Metadata'!A1" display="Indicator Metadata" xr:uid="{00000000-0004-0000-0100-000004000000}"/>
    <hyperlink ref="B9" location="'Indicator Data'!A1" display="Indicator Data" xr:uid="{00000000-0004-0000-0100-000005000000}"/>
    <hyperlink ref="B14" location="'Indicator Data imputation'!A1" display="Indicator Data imputation" xr:uid="{00000000-0004-0000-0100-000006000000}"/>
    <hyperlink ref="B11" location="'Indicator Date'!A1" display="Indicator Date" xr:uid="{00000000-0004-0000-0100-000007000000}"/>
    <hyperlink ref="B12" location="'Indicator Source'!A1" display="Indicator Source" xr:uid="{00000000-0004-0000-0100-000008000000}"/>
    <hyperlink ref="B15" location="'INFORM Reliability Index'!A1" display="INFORM Reliability Index" xr:uid="{00000000-0004-0000-0100-000009000000}"/>
    <hyperlink ref="B5" location="'INFORM CCA 2021 results'!A1" display="INFORM CCA 2021 (a-z)" xr:uid="{00000000-0004-0000-0100-00000A000000}"/>
    <hyperlink ref="B13" location="'Indicator Geographical level'!A1" display="Indicator Geographical level" xr:uid="{00000000-0004-0000-0100-00000B000000}"/>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30029"/>
    <pageSetUpPr fitToPage="1"/>
  </sheetPr>
  <dimension ref="A1:AO58"/>
  <sheetViews>
    <sheetView showGridLines="0" zoomScale="75" zoomScaleNormal="75" workbookViewId="0">
      <pane xSplit="3" ySplit="3" topLeftCell="D4" activePane="bottomRight" state="frozen"/>
      <selection pane="topRight" activeCell="C1" sqref="C1"/>
      <selection pane="bottomLeft" activeCell="A4" sqref="A4"/>
      <selection pane="bottomRight" activeCell="AK1" sqref="AK1:AO1048576"/>
    </sheetView>
  </sheetViews>
  <sheetFormatPr defaultColWidth="9.140625" defaultRowHeight="15"/>
  <cols>
    <col min="1" max="1" width="15" style="1" bestFit="1" customWidth="1"/>
    <col min="2" max="2" width="48" style="1" customWidth="1"/>
    <col min="3" max="3" width="12.5703125" style="1" bestFit="1" customWidth="1"/>
    <col min="4" max="7" width="7.85546875" style="1" hidden="1" customWidth="1"/>
    <col min="8" max="8" width="7.85546875" style="1" customWidth="1"/>
    <col min="9" max="10" width="7.85546875" style="1" hidden="1" customWidth="1"/>
    <col min="11" max="12" width="7.85546875" style="1" customWidth="1"/>
    <col min="13" max="15" width="7.85546875" style="1" hidden="1" customWidth="1"/>
    <col min="16" max="16" width="7.85546875" style="1" customWidth="1"/>
    <col min="17" max="21" width="7.85546875" style="1" hidden="1" customWidth="1"/>
    <col min="22" max="23" width="7.85546875" style="1" customWidth="1"/>
    <col min="24" max="27" width="7.85546875" style="1" hidden="1" customWidth="1"/>
    <col min="28" max="28" width="7.85546875" style="1" customWidth="1"/>
    <col min="29" max="31" width="7.85546875" style="1" hidden="1" customWidth="1"/>
    <col min="32" max="34" width="7.85546875" style="1" customWidth="1"/>
    <col min="35" max="35" width="12.85546875" style="1" bestFit="1" customWidth="1"/>
    <col min="36" max="36" width="11.5703125" style="1" customWidth="1"/>
    <col min="37" max="37" width="7.85546875" style="1" hidden="1" customWidth="1"/>
    <col min="38" max="38" width="6.85546875" style="1" hidden="1" customWidth="1"/>
    <col min="39" max="39" width="8.140625" style="1" hidden="1" customWidth="1"/>
    <col min="40" max="41" width="6.85546875" style="1" hidden="1" customWidth="1"/>
    <col min="42" max="16384" width="9.140625" style="1"/>
  </cols>
  <sheetData>
    <row r="1" spans="1:41" ht="15.75" customHeight="1">
      <c r="A1" s="242"/>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row>
    <row r="2" spans="1:41" s="2" customFormat="1" ht="133.15" customHeight="1" thickBot="1">
      <c r="A2" s="311" t="s">
        <v>273</v>
      </c>
      <c r="B2" s="311" t="s">
        <v>274</v>
      </c>
      <c r="C2" s="312" t="s">
        <v>275</v>
      </c>
      <c r="D2" s="314" t="s">
        <v>277</v>
      </c>
      <c r="E2" s="314" t="s">
        <v>278</v>
      </c>
      <c r="F2" s="314" t="s">
        <v>279</v>
      </c>
      <c r="G2" s="314" t="s">
        <v>280</v>
      </c>
      <c r="H2" s="315" t="s">
        <v>281</v>
      </c>
      <c r="I2" s="314" t="s">
        <v>282</v>
      </c>
      <c r="J2" s="314" t="s">
        <v>283</v>
      </c>
      <c r="K2" s="315" t="s">
        <v>284</v>
      </c>
      <c r="L2" s="316" t="s">
        <v>285</v>
      </c>
      <c r="M2" s="317" t="s">
        <v>286</v>
      </c>
      <c r="N2" s="317" t="s">
        <v>287</v>
      </c>
      <c r="O2" s="317" t="s">
        <v>288</v>
      </c>
      <c r="P2" s="318" t="s">
        <v>289</v>
      </c>
      <c r="Q2" s="317" t="s">
        <v>290</v>
      </c>
      <c r="R2" s="317" t="s">
        <v>291</v>
      </c>
      <c r="S2" s="317" t="s">
        <v>292</v>
      </c>
      <c r="T2" s="317" t="s">
        <v>293</v>
      </c>
      <c r="U2" s="317" t="s">
        <v>294</v>
      </c>
      <c r="V2" s="318" t="s">
        <v>295</v>
      </c>
      <c r="W2" s="319" t="s">
        <v>296</v>
      </c>
      <c r="X2" s="320" t="s">
        <v>297</v>
      </c>
      <c r="Y2" s="320" t="s">
        <v>298</v>
      </c>
      <c r="Z2" s="320" t="s">
        <v>299</v>
      </c>
      <c r="AA2" s="320" t="s">
        <v>300</v>
      </c>
      <c r="AB2" s="321" t="s">
        <v>301</v>
      </c>
      <c r="AC2" s="320" t="s">
        <v>302</v>
      </c>
      <c r="AD2" s="320" t="s">
        <v>303</v>
      </c>
      <c r="AE2" s="320" t="s">
        <v>304</v>
      </c>
      <c r="AF2" s="321" t="s">
        <v>305</v>
      </c>
      <c r="AG2" s="322" t="s">
        <v>306</v>
      </c>
      <c r="AH2" s="323" t="s">
        <v>307</v>
      </c>
      <c r="AI2" s="324" t="s">
        <v>308</v>
      </c>
      <c r="AJ2" s="325" t="s">
        <v>309</v>
      </c>
      <c r="AK2" s="326" t="s">
        <v>310</v>
      </c>
      <c r="AL2" s="327" t="s">
        <v>311</v>
      </c>
      <c r="AM2" s="327" t="s">
        <v>312</v>
      </c>
      <c r="AN2" s="327" t="s">
        <v>313</v>
      </c>
      <c r="AO2" s="327" t="s">
        <v>314</v>
      </c>
    </row>
    <row r="3" spans="1:41" s="2" customFormat="1" ht="15" customHeight="1" thickTop="1">
      <c r="A3" s="313" t="s">
        <v>276</v>
      </c>
      <c r="B3" s="313" t="s">
        <v>276</v>
      </c>
      <c r="C3" s="313" t="s">
        <v>276</v>
      </c>
      <c r="D3" s="114" t="s">
        <v>38</v>
      </c>
      <c r="E3" s="114" t="s">
        <v>38</v>
      </c>
      <c r="F3" s="114" t="s">
        <v>38</v>
      </c>
      <c r="G3" s="114" t="s">
        <v>38</v>
      </c>
      <c r="H3" s="114" t="s">
        <v>38</v>
      </c>
      <c r="I3" s="114" t="s">
        <v>38</v>
      </c>
      <c r="J3" s="114" t="s">
        <v>38</v>
      </c>
      <c r="K3" s="114" t="s">
        <v>38</v>
      </c>
      <c r="L3" s="114" t="s">
        <v>38</v>
      </c>
      <c r="M3" s="114" t="s">
        <v>38</v>
      </c>
      <c r="N3" s="114" t="s">
        <v>38</v>
      </c>
      <c r="O3" s="114" t="s">
        <v>38</v>
      </c>
      <c r="P3" s="114" t="s">
        <v>38</v>
      </c>
      <c r="Q3" s="114" t="s">
        <v>38</v>
      </c>
      <c r="R3" s="114" t="s">
        <v>38</v>
      </c>
      <c r="S3" s="114" t="s">
        <v>38</v>
      </c>
      <c r="T3" s="114" t="s">
        <v>38</v>
      </c>
      <c r="U3" s="114" t="s">
        <v>38</v>
      </c>
      <c r="V3" s="114" t="s">
        <v>38</v>
      </c>
      <c r="W3" s="114" t="s">
        <v>38</v>
      </c>
      <c r="X3" s="114" t="s">
        <v>38</v>
      </c>
      <c r="Y3" s="114" t="s">
        <v>38</v>
      </c>
      <c r="Z3" s="114" t="s">
        <v>38</v>
      </c>
      <c r="AA3" s="114" t="s">
        <v>38</v>
      </c>
      <c r="AB3" s="114" t="s">
        <v>38</v>
      </c>
      <c r="AC3" s="114" t="s">
        <v>38</v>
      </c>
      <c r="AD3" s="114" t="s">
        <v>38</v>
      </c>
      <c r="AE3" s="114" t="s">
        <v>38</v>
      </c>
      <c r="AF3" s="114" t="s">
        <v>38</v>
      </c>
      <c r="AG3" s="114" t="s">
        <v>38</v>
      </c>
      <c r="AH3" s="114" t="s">
        <v>38</v>
      </c>
      <c r="AI3" s="114" t="s">
        <v>723</v>
      </c>
      <c r="AJ3" s="114" t="s">
        <v>189</v>
      </c>
      <c r="AK3" s="114" t="s">
        <v>38</v>
      </c>
      <c r="AL3" s="114" t="s">
        <v>120</v>
      </c>
      <c r="AM3" s="114" t="s">
        <v>54</v>
      </c>
      <c r="AN3" s="114" t="s">
        <v>122</v>
      </c>
      <c r="AO3" s="114" t="s">
        <v>122</v>
      </c>
    </row>
    <row r="4" spans="1:41" ht="15.75">
      <c r="A4" s="329" t="s">
        <v>217</v>
      </c>
      <c r="B4" s="330" t="s">
        <v>218</v>
      </c>
      <c r="C4" s="328" t="s">
        <v>73</v>
      </c>
      <c r="D4" s="237">
        <f>'Опасность&amp;Подверженность'!AF3</f>
        <v>0.1</v>
      </c>
      <c r="E4" s="233">
        <f>'Опасность&amp;Подверженность'!AG3</f>
        <v>8.1999999999999993</v>
      </c>
      <c r="F4" s="233">
        <f>'Опасность&amp;Подверженность'!AH3</f>
        <v>0</v>
      </c>
      <c r="G4" s="233">
        <f>'Опасность&amp;Подверженность'!AJ3</f>
        <v>1.5</v>
      </c>
      <c r="H4" s="19">
        <f>'Опасность&amp;Подверженность'!AK3</f>
        <v>3.5</v>
      </c>
      <c r="I4" s="233">
        <f>'Опасность&amp;Подверженность'!AN3</f>
        <v>0.3</v>
      </c>
      <c r="J4" s="233">
        <f>'Опасность&amp;Подверженность'!AQ3</f>
        <v>0</v>
      </c>
      <c r="K4" s="19">
        <f>'Опасность&amp;Подверженность'!AR3</f>
        <v>0.2</v>
      </c>
      <c r="L4" s="20">
        <f t="shared" ref="L4:L54" si="0">ROUND((10-GEOMEAN(((10-H4)/10*9+1),((10-K4)/10*9+1)))/9*10,1)</f>
        <v>2</v>
      </c>
      <c r="M4" s="245">
        <f>Уязвимость!G3</f>
        <v>1</v>
      </c>
      <c r="N4" s="245">
        <f>Уязвимость!K3</f>
        <v>4</v>
      </c>
      <c r="O4" s="245">
        <f>Уязвимость!Q3</f>
        <v>0.2</v>
      </c>
      <c r="P4" s="19">
        <f>Уязвимость!R3</f>
        <v>1.6</v>
      </c>
      <c r="Q4" s="245">
        <f>Уязвимость!V3</f>
        <v>1.2</v>
      </c>
      <c r="R4" s="245">
        <f>Уязвимость!AB3</f>
        <v>5</v>
      </c>
      <c r="S4" s="245">
        <f>Уязвимость!AD3</f>
        <v>0.6</v>
      </c>
      <c r="T4" s="245">
        <f>Уязвимость!AF3</f>
        <v>0</v>
      </c>
      <c r="U4" s="245">
        <f>Уязвимость!AK3</f>
        <v>0.9</v>
      </c>
      <c r="V4" s="19">
        <f>Уязвимость!AL3</f>
        <v>2.1</v>
      </c>
      <c r="W4" s="20">
        <f t="shared" ref="W4:W54" si="1">ROUND((10-GEOMEAN(((10-P4)/10*9+1),((10-V4)/10*9+1)))/9*10,1)</f>
        <v>1.9</v>
      </c>
      <c r="X4" s="249">
        <f>'Отсутствие потенциала'!E3</f>
        <v>1.8</v>
      </c>
      <c r="Y4" s="249">
        <f>'Отсутствие потенциала'!H3</f>
        <v>2.2000000000000002</v>
      </c>
      <c r="Z4" s="249">
        <f>'Отсутствие потенциала'!N3</f>
        <v>7</v>
      </c>
      <c r="AA4" s="249">
        <f>'Отсутствие потенциала'!S3</f>
        <v>2.7</v>
      </c>
      <c r="AB4" s="19">
        <f>'Отсутствие потенциала'!T3</f>
        <v>3.4</v>
      </c>
      <c r="AC4" s="249">
        <f>'Отсутствие потенциала'!W3</f>
        <v>2.2999999999999998</v>
      </c>
      <c r="AD4" s="249">
        <f>'Отсутствие потенциала'!AB3</f>
        <v>3.6</v>
      </c>
      <c r="AE4" s="249">
        <f>'Отсутствие потенциала'!AF3</f>
        <v>5.4</v>
      </c>
      <c r="AF4" s="19">
        <f>'Отсутствие потенциала'!AG3</f>
        <v>3.8</v>
      </c>
      <c r="AG4" s="20">
        <f t="shared" ref="AG4:AG48" si="2">ROUND((10-GEOMEAN(((10-AB4)/10*9+1),((10-AF4)/10*9+1)))/9*10,1)</f>
        <v>3.6</v>
      </c>
      <c r="AH4" s="133">
        <f t="shared" ref="AH4:AH7" si="3">ROUND(L4^(1/3)*W4^(1/3)*AG4^(1/3),1)</f>
        <v>2.4</v>
      </c>
      <c r="AI4" s="20" t="str">
        <f>IF(AH4&gt;=7.4,"очень высокий ",IF(AH4&gt;=5.3,"высокий",IF(AH4&gt;=4.4,"средний",IF(AH4&gt;=3.5,"низкий","очень низкий"))))</f>
        <v>очень низкий</v>
      </c>
      <c r="AJ4" s="83">
        <f t="shared" ref="AJ4:AJ35" si="4">_xlfn.RANK.EQ(AH4,AH$4:AH$54)</f>
        <v>43</v>
      </c>
      <c r="AK4" s="84">
        <f>VLOOKUP($C4,'Индекс надежности данных'!$A$2:$H$52,8,FALSE)</f>
        <v>0.6</v>
      </c>
      <c r="AL4" s="85">
        <f>'Imputed and missing data hidden'!BK2</f>
        <v>1</v>
      </c>
      <c r="AM4" s="86">
        <f t="shared" ref="AM4:AM48" si="5">AL4/54</f>
        <v>1.8518518518518517E-2</v>
      </c>
      <c r="AN4" s="87">
        <f>'Indicator Date hidden2'!BI3</f>
        <v>0.24561403508771928</v>
      </c>
      <c r="AO4" s="87">
        <f>'Географич. уровень инд'!BP5</f>
        <v>1.2592592592592593</v>
      </c>
    </row>
    <row r="5" spans="1:41" ht="15.75">
      <c r="A5" s="329" t="s">
        <v>217</v>
      </c>
      <c r="B5" s="330" t="s">
        <v>219</v>
      </c>
      <c r="C5" s="328" t="s">
        <v>74</v>
      </c>
      <c r="D5" s="238">
        <f>'Опасность&amp;Подверженность'!AF4</f>
        <v>0.1</v>
      </c>
      <c r="E5" s="233">
        <f>'Опасность&amp;Подверженность'!AG4</f>
        <v>5.7</v>
      </c>
      <c r="F5" s="233">
        <f>'Опасность&amp;Подверженность'!AH4</f>
        <v>0</v>
      </c>
      <c r="G5" s="233">
        <f>'Опасность&amp;Подверженность'!AJ4</f>
        <v>1.5</v>
      </c>
      <c r="H5" s="19">
        <f>'Опасность&amp;Подверженность'!AK4</f>
        <v>2.2000000000000002</v>
      </c>
      <c r="I5" s="233">
        <f>'Опасность&amp;Подверженность'!AN4</f>
        <v>0.3</v>
      </c>
      <c r="J5" s="233">
        <f>'Опасность&amp;Подверженность'!AQ4</f>
        <v>0</v>
      </c>
      <c r="K5" s="19">
        <f>'Опасность&amp;Подверженность'!AR4</f>
        <v>0.2</v>
      </c>
      <c r="L5" s="20">
        <f t="shared" si="0"/>
        <v>1.3</v>
      </c>
      <c r="M5" s="245">
        <f>Уязвимость!G4</f>
        <v>1.7</v>
      </c>
      <c r="N5" s="245">
        <f>Уязвимость!K4</f>
        <v>4.9000000000000004</v>
      </c>
      <c r="O5" s="245">
        <f>Уязвимость!Q4</f>
        <v>0.2</v>
      </c>
      <c r="P5" s="19">
        <f>Уязвимость!R4</f>
        <v>2.1</v>
      </c>
      <c r="Q5" s="245">
        <f>Уязвимость!V4</f>
        <v>1.2</v>
      </c>
      <c r="R5" s="245">
        <f>Уязвимость!AB4</f>
        <v>4</v>
      </c>
      <c r="S5" s="245">
        <f>Уязвимость!AD4</f>
        <v>1.6</v>
      </c>
      <c r="T5" s="245">
        <f>Уязвимость!AF4</f>
        <v>0</v>
      </c>
      <c r="U5" s="245">
        <f>Уязвимость!AK4</f>
        <v>0.9</v>
      </c>
      <c r="V5" s="19">
        <f>Уязвимость!AL4</f>
        <v>2</v>
      </c>
      <c r="W5" s="20">
        <f t="shared" si="1"/>
        <v>2.1</v>
      </c>
      <c r="X5" s="249">
        <f>'Отсутствие потенциала'!E4</f>
        <v>1.8</v>
      </c>
      <c r="Y5" s="249">
        <f>'Отсутствие потенциала'!H4</f>
        <v>2</v>
      </c>
      <c r="Z5" s="249">
        <f>'Отсутствие потенциала'!N4</f>
        <v>5.8</v>
      </c>
      <c r="AA5" s="249">
        <f>'Отсутствие потенциала'!S4</f>
        <v>2.7</v>
      </c>
      <c r="AB5" s="19">
        <f>'Отсутствие потенциала'!T4</f>
        <v>3.1</v>
      </c>
      <c r="AC5" s="249">
        <f>'Отсутствие потенциала'!W4</f>
        <v>2.1</v>
      </c>
      <c r="AD5" s="249">
        <f>'Отсутствие потенциала'!AB4</f>
        <v>3.9</v>
      </c>
      <c r="AE5" s="249">
        <f>'Отсутствие потенциала'!AF4</f>
        <v>7.4</v>
      </c>
      <c r="AF5" s="19">
        <f>'Отсутствие потенциала'!AG4</f>
        <v>4.5</v>
      </c>
      <c r="AG5" s="20">
        <f t="shared" si="2"/>
        <v>3.8</v>
      </c>
      <c r="AH5" s="50">
        <f t="shared" si="3"/>
        <v>2.2000000000000002</v>
      </c>
      <c r="AI5" s="20" t="str">
        <f t="shared" ref="AI5:AI54" si="6">IF(AH5&gt;=7.4,"очень высокий ",IF(AH5&gt;=5.3,"высокий",IF(AH5&gt;=4.4,"средний",IF(AH5&gt;=3.5,"низкий","очень низкий"))))</f>
        <v>очень низкий</v>
      </c>
      <c r="AJ5" s="83">
        <f t="shared" si="4"/>
        <v>45</v>
      </c>
      <c r="AK5" s="84">
        <f>VLOOKUP($C5,'Индекс надежности данных'!$A$2:$H$52,8,FALSE)</f>
        <v>0.6</v>
      </c>
      <c r="AL5" s="85">
        <f>'Imputed and missing data hidden'!BK3</f>
        <v>1</v>
      </c>
      <c r="AM5" s="86">
        <f t="shared" si="5"/>
        <v>1.8518518518518517E-2</v>
      </c>
      <c r="AN5" s="87">
        <f>'Indicator Date hidden2'!BI4</f>
        <v>0.24561403508771928</v>
      </c>
      <c r="AO5" s="87">
        <f>'Географич. уровень инд'!BP6</f>
        <v>1.2592592592592593</v>
      </c>
    </row>
    <row r="6" spans="1:41" ht="15.75">
      <c r="A6" s="329" t="s">
        <v>217</v>
      </c>
      <c r="B6" s="330" t="s">
        <v>220</v>
      </c>
      <c r="C6" s="328" t="s">
        <v>75</v>
      </c>
      <c r="D6" s="238">
        <f>'Опасность&amp;Подверженность'!AF5</f>
        <v>8.6</v>
      </c>
      <c r="E6" s="233">
        <f>'Опасность&amp;Подверженность'!AG5</f>
        <v>6.1</v>
      </c>
      <c r="F6" s="233">
        <f>'Опасность&amp;Подверженность'!AH5</f>
        <v>3.2</v>
      </c>
      <c r="G6" s="233">
        <f>'Опасность&amp;Подверженность'!AJ5</f>
        <v>2.5</v>
      </c>
      <c r="H6" s="19">
        <f>'Опасность&amp;Подверженность'!AK5</f>
        <v>5.7</v>
      </c>
      <c r="I6" s="233">
        <f>'Опасность&amp;Подверженность'!AN5</f>
        <v>0.3</v>
      </c>
      <c r="J6" s="233">
        <f>'Опасность&amp;Подверженность'!AQ5</f>
        <v>0</v>
      </c>
      <c r="K6" s="19">
        <f>'Опасность&amp;Подверженность'!AR5</f>
        <v>0.2</v>
      </c>
      <c r="L6" s="20">
        <f t="shared" si="0"/>
        <v>3.4</v>
      </c>
      <c r="M6" s="245">
        <f>Уязвимость!G5</f>
        <v>1.6</v>
      </c>
      <c r="N6" s="245">
        <f>Уязвимость!K5</f>
        <v>4.2</v>
      </c>
      <c r="O6" s="245">
        <f>Уязвимость!Q5</f>
        <v>0.2</v>
      </c>
      <c r="P6" s="19">
        <f>Уязвимость!R5</f>
        <v>1.9</v>
      </c>
      <c r="Q6" s="245">
        <f>Уязвимость!V5</f>
        <v>4.8</v>
      </c>
      <c r="R6" s="245">
        <f>Уязвимость!AB5</f>
        <v>4</v>
      </c>
      <c r="S6" s="245">
        <f>Уязвимость!AD5</f>
        <v>1.4</v>
      </c>
      <c r="T6" s="245">
        <f>Уязвимость!AF5</f>
        <v>0</v>
      </c>
      <c r="U6" s="245">
        <f>Уязвимость!AK5</f>
        <v>0.9</v>
      </c>
      <c r="V6" s="19">
        <f>Уязвимость!AL5</f>
        <v>2.9</v>
      </c>
      <c r="W6" s="20">
        <f t="shared" si="1"/>
        <v>2.4</v>
      </c>
      <c r="X6" s="249">
        <f>'Отсутствие потенциала'!E5</f>
        <v>1.8</v>
      </c>
      <c r="Y6" s="249">
        <f>'Отсутствие потенциала'!H5</f>
        <v>4.2</v>
      </c>
      <c r="Z6" s="249">
        <f>'Отсутствие потенциала'!N5</f>
        <v>7.9</v>
      </c>
      <c r="AA6" s="249">
        <f>'Отсутствие потенциала'!S5</f>
        <v>2.7</v>
      </c>
      <c r="AB6" s="19">
        <f>'Отсутствие потенциала'!T5</f>
        <v>4.2</v>
      </c>
      <c r="AC6" s="249">
        <f>'Отсутствие потенциала'!W5</f>
        <v>2.2000000000000002</v>
      </c>
      <c r="AD6" s="249">
        <f>'Отсутствие потенциала'!AB5</f>
        <v>3.7</v>
      </c>
      <c r="AE6" s="249">
        <f>'Отсутствие потенциала'!AF5</f>
        <v>5.7</v>
      </c>
      <c r="AF6" s="19">
        <f>'Отсутствие потенциала'!AG5</f>
        <v>3.9</v>
      </c>
      <c r="AG6" s="20">
        <f t="shared" si="2"/>
        <v>4.0999999999999996</v>
      </c>
      <c r="AH6" s="50">
        <f t="shared" si="3"/>
        <v>3.2</v>
      </c>
      <c r="AI6" s="20" t="str">
        <f t="shared" si="6"/>
        <v>очень низкий</v>
      </c>
      <c r="AJ6" s="83">
        <f t="shared" si="4"/>
        <v>33</v>
      </c>
      <c r="AK6" s="84">
        <f>VLOOKUP($C6,'Индекс надежности данных'!$A$2:$H$52,8,FALSE)</f>
        <v>0.6</v>
      </c>
      <c r="AL6" s="85">
        <f>'Imputed and missing data hidden'!BK4</f>
        <v>1</v>
      </c>
      <c r="AM6" s="86">
        <f t="shared" si="5"/>
        <v>1.8518518518518517E-2</v>
      </c>
      <c r="AN6" s="87">
        <f>'Indicator Date hidden2'!BI5</f>
        <v>0.24561403508771928</v>
      </c>
      <c r="AO6" s="87">
        <f>'Географич. уровень инд'!BP7</f>
        <v>1.2592592592592593</v>
      </c>
    </row>
    <row r="7" spans="1:41" ht="15.75">
      <c r="A7" s="329" t="s">
        <v>217</v>
      </c>
      <c r="B7" s="331" t="s">
        <v>221</v>
      </c>
      <c r="C7" s="332" t="s">
        <v>76</v>
      </c>
      <c r="D7" s="238">
        <f>'Опасность&amp;Подверженность'!AF6</f>
        <v>9.5</v>
      </c>
      <c r="E7" s="233">
        <f>'Опасность&amp;Подверженность'!AG6</f>
        <v>0.1</v>
      </c>
      <c r="F7" s="233">
        <f>'Опасность&amp;Подверженность'!AH6</f>
        <v>0</v>
      </c>
      <c r="G7" s="233">
        <f>'Опасность&amp;Подверженность'!AJ6</f>
        <v>0</v>
      </c>
      <c r="H7" s="19">
        <f>'Опасность&amp;Подверженность'!AK6</f>
        <v>4.3</v>
      </c>
      <c r="I7" s="233">
        <f>'Опасность&amp;Подверженность'!AN6</f>
        <v>0.3</v>
      </c>
      <c r="J7" s="233">
        <f>'Опасность&amp;Подверженность'!AQ6</f>
        <v>2.9</v>
      </c>
      <c r="K7" s="19">
        <f>'Опасность&amp;Подверженность'!AR6</f>
        <v>2.9</v>
      </c>
      <c r="L7" s="20">
        <f t="shared" si="0"/>
        <v>3.6</v>
      </c>
      <c r="M7" s="245">
        <f>Уязвимость!G6</f>
        <v>0.9</v>
      </c>
      <c r="N7" s="245">
        <f>Уязвимость!K6</f>
        <v>4.2</v>
      </c>
      <c r="O7" s="245">
        <f>Уязвимость!Q6</f>
        <v>0.2</v>
      </c>
      <c r="P7" s="19">
        <f>Уязвимость!R6</f>
        <v>1.6</v>
      </c>
      <c r="Q7" s="245">
        <f>Уязвимость!V6</f>
        <v>1.6</v>
      </c>
      <c r="R7" s="245">
        <f>Уязвимость!AB6</f>
        <v>5.7</v>
      </c>
      <c r="S7" s="245">
        <f>Уязвимость!AD6</f>
        <v>0.7</v>
      </c>
      <c r="T7" s="245">
        <f>Уязвимость!AF6</f>
        <v>0</v>
      </c>
      <c r="U7" s="245">
        <f>Уязвимость!AK6</f>
        <v>0.9</v>
      </c>
      <c r="V7" s="19">
        <f>Уязвимость!AL6</f>
        <v>2.5</v>
      </c>
      <c r="W7" s="20">
        <f t="shared" si="1"/>
        <v>2.1</v>
      </c>
      <c r="X7" s="249">
        <f>'Отсутствие потенциала'!E6</f>
        <v>1.8</v>
      </c>
      <c r="Y7" s="249">
        <f>'Отсутствие потенциала'!H6</f>
        <v>0.5</v>
      </c>
      <c r="Z7" s="249">
        <f>'Отсутствие потенциала'!N6</f>
        <v>7.8</v>
      </c>
      <c r="AA7" s="249">
        <f>'Отсутствие потенциала'!S6</f>
        <v>2.7</v>
      </c>
      <c r="AB7" s="19">
        <f>'Отсутствие потенциала'!T6</f>
        <v>3.2</v>
      </c>
      <c r="AC7" s="249">
        <f>'Отсутствие потенциала'!W6</f>
        <v>2.1</v>
      </c>
      <c r="AD7" s="249">
        <f>'Отсутствие потенциала'!AB6</f>
        <v>0.7</v>
      </c>
      <c r="AE7" s="249">
        <f>'Отсутствие потенциала'!AF6</f>
        <v>4.7</v>
      </c>
      <c r="AF7" s="19">
        <f>'Отсутствие потенциала'!AG6</f>
        <v>2.5</v>
      </c>
      <c r="AG7" s="20">
        <f t="shared" si="2"/>
        <v>2.9</v>
      </c>
      <c r="AH7" s="50">
        <f t="shared" si="3"/>
        <v>2.8</v>
      </c>
      <c r="AI7" s="20" t="str">
        <f t="shared" si="6"/>
        <v>очень низкий</v>
      </c>
      <c r="AJ7" s="83">
        <f t="shared" si="4"/>
        <v>36</v>
      </c>
      <c r="AK7" s="84">
        <f>VLOOKUP($C7,'Индекс надежности данных'!$A$2:$H$52,8,FALSE)</f>
        <v>0.9</v>
      </c>
      <c r="AL7" s="85">
        <f>'Imputed and missing data hidden'!BK5</f>
        <v>2</v>
      </c>
      <c r="AM7" s="86">
        <f t="shared" si="5"/>
        <v>3.7037037037037035E-2</v>
      </c>
      <c r="AN7" s="87">
        <f>'Indicator Date hidden2'!BI6</f>
        <v>0.24561403508771928</v>
      </c>
      <c r="AO7" s="87">
        <f>'Географич. уровень инд'!BP8</f>
        <v>1.2592592592592593</v>
      </c>
    </row>
    <row r="8" spans="1:41" ht="15.75">
      <c r="A8" s="329" t="s">
        <v>217</v>
      </c>
      <c r="B8" s="331" t="s">
        <v>222</v>
      </c>
      <c r="C8" s="332" t="s">
        <v>77</v>
      </c>
      <c r="D8" s="238">
        <f>'Опасность&amp;Подверженность'!AF7</f>
        <v>9.5</v>
      </c>
      <c r="E8" s="233">
        <f>'Опасность&amp;Подверженность'!AG7</f>
        <v>0.1</v>
      </c>
      <c r="F8" s="233">
        <f>'Опасность&amp;Подверженность'!AH7</f>
        <v>0</v>
      </c>
      <c r="G8" s="233">
        <f>'Опасность&amp;Подверженность'!AJ7</f>
        <v>0</v>
      </c>
      <c r="H8" s="19">
        <f>'Опасность&amp;Подверженность'!AK7</f>
        <v>4.3</v>
      </c>
      <c r="I8" s="233">
        <f>'Опасность&amp;Подверженность'!AN7</f>
        <v>0.3</v>
      </c>
      <c r="J8" s="233">
        <f>'Опасность&amp;Подверженность'!AQ7</f>
        <v>2.9</v>
      </c>
      <c r="K8" s="19">
        <f>'Опасность&amp;Подверженность'!AR7</f>
        <v>2.9</v>
      </c>
      <c r="L8" s="20">
        <f t="shared" si="0"/>
        <v>3.6</v>
      </c>
      <c r="M8" s="245">
        <f>Уязвимость!G7</f>
        <v>0.9</v>
      </c>
      <c r="N8" s="245">
        <f>Уязвимость!K7</f>
        <v>4.2</v>
      </c>
      <c r="O8" s="245">
        <f>Уязвимость!Q7</f>
        <v>0.2</v>
      </c>
      <c r="P8" s="19">
        <f>Уязвимость!R7</f>
        <v>1.6</v>
      </c>
      <c r="Q8" s="245">
        <f>Уязвимость!V7</f>
        <v>1.6</v>
      </c>
      <c r="R8" s="245">
        <f>Уязвимость!AB7</f>
        <v>5.7</v>
      </c>
      <c r="S8" s="245">
        <f>Уязвимость!AD7</f>
        <v>0.7</v>
      </c>
      <c r="T8" s="245">
        <f>Уязвимость!AF7</f>
        <v>0</v>
      </c>
      <c r="U8" s="245">
        <f>Уязвимость!AK7</f>
        <v>0.9</v>
      </c>
      <c r="V8" s="19">
        <f>Уязвимость!AL7</f>
        <v>2.5</v>
      </c>
      <c r="W8" s="20">
        <f t="shared" ref="W8" si="7">ROUND((10-GEOMEAN(((10-P8)/10*9+1),((10-V8)/10*9+1)))/9*10,1)</f>
        <v>2.1</v>
      </c>
      <c r="X8" s="249">
        <f>'Отсутствие потенциала'!E7</f>
        <v>1.8</v>
      </c>
      <c r="Y8" s="249">
        <f>'Отсутствие потенциала'!H7</f>
        <v>0.5</v>
      </c>
      <c r="Z8" s="249">
        <f>'Отсутствие потенциала'!N7</f>
        <v>7.8</v>
      </c>
      <c r="AA8" s="249">
        <f>'Отсутствие потенциала'!S7</f>
        <v>2.7</v>
      </c>
      <c r="AB8" s="19">
        <f>'Отсутствие потенциала'!T7</f>
        <v>3.2</v>
      </c>
      <c r="AC8" s="249">
        <f>'Отсутствие потенциала'!W7</f>
        <v>2.1</v>
      </c>
      <c r="AD8" s="249">
        <f>'Отсутствие потенциала'!AB7</f>
        <v>0.7</v>
      </c>
      <c r="AE8" s="249">
        <f>'Отсутствие потенциала'!AF7</f>
        <v>4.7</v>
      </c>
      <c r="AF8" s="19">
        <f>'Отсутствие потенциала'!AG7</f>
        <v>2.5</v>
      </c>
      <c r="AG8" s="20">
        <f t="shared" ref="AG8" si="8">ROUND((10-GEOMEAN(((10-AB8)/10*9+1),((10-AF8)/10*9+1)))/9*10,1)</f>
        <v>2.9</v>
      </c>
      <c r="AH8" s="50">
        <f t="shared" ref="AH8" si="9">ROUND(L8^(1/3)*W8^(1/3)*AG8^(1/3),1)</f>
        <v>2.8</v>
      </c>
      <c r="AI8" s="20" t="str">
        <f t="shared" si="6"/>
        <v>очень низкий</v>
      </c>
      <c r="AJ8" s="83">
        <f t="shared" si="4"/>
        <v>36</v>
      </c>
      <c r="AK8" s="84">
        <f>VLOOKUP($C8,'Индекс надежности данных'!$A$2:$H$52,8,FALSE)</f>
        <v>0.9</v>
      </c>
      <c r="AL8" s="85">
        <f>'Imputed and missing data hidden'!BK6</f>
        <v>3</v>
      </c>
      <c r="AM8" s="86">
        <f t="shared" ref="AM8" si="10">AL8/54</f>
        <v>5.5555555555555552E-2</v>
      </c>
      <c r="AN8" s="87">
        <f>'Indicator Date hidden2'!BI7</f>
        <v>0.24561403508771928</v>
      </c>
      <c r="AO8" s="87">
        <f>'Географич. уровень инд'!BP9</f>
        <v>1.2592592592592593</v>
      </c>
    </row>
    <row r="9" spans="1:41" ht="15.75">
      <c r="A9" s="329" t="s">
        <v>217</v>
      </c>
      <c r="B9" s="331" t="s">
        <v>223</v>
      </c>
      <c r="C9" s="332" t="s">
        <v>78</v>
      </c>
      <c r="D9" s="238">
        <f>'Опасность&amp;Подверженность'!AF8</f>
        <v>6.2</v>
      </c>
      <c r="E9" s="233">
        <f>'Опасность&amp;Подверженность'!AG8</f>
        <v>9.4</v>
      </c>
      <c r="F9" s="233">
        <f>'Опасность&amp;Подверженность'!AH8</f>
        <v>1.7</v>
      </c>
      <c r="G9" s="233">
        <f>'Опасность&amp;Подверженность'!AJ8</f>
        <v>5</v>
      </c>
      <c r="H9" s="19">
        <f>'Опасность&amp;Подверженность'!AK8</f>
        <v>6.4</v>
      </c>
      <c r="I9" s="233">
        <f>'Опасность&amp;Подверженность'!AN8</f>
        <v>0.3</v>
      </c>
      <c r="J9" s="233">
        <f>'Опасность&amp;Подверженность'!AQ8</f>
        <v>0</v>
      </c>
      <c r="K9" s="19">
        <f>'Опасность&amp;Подверженность'!AR8</f>
        <v>0.2</v>
      </c>
      <c r="L9" s="20">
        <f t="shared" si="0"/>
        <v>3.9</v>
      </c>
      <c r="M9" s="245">
        <f>Уязвимость!G8</f>
        <v>2</v>
      </c>
      <c r="N9" s="245">
        <f>Уязвимость!K8</f>
        <v>3.7</v>
      </c>
      <c r="O9" s="245">
        <f>Уязвимость!Q8</f>
        <v>0.2</v>
      </c>
      <c r="P9" s="19">
        <f>Уязвимость!R8</f>
        <v>2</v>
      </c>
      <c r="Q9" s="245">
        <f>Уязвимость!V8</f>
        <v>1.2</v>
      </c>
      <c r="R9" s="245">
        <f>Уязвимость!AB8</f>
        <v>4.5</v>
      </c>
      <c r="S9" s="245">
        <f>Уязвимость!AD8</f>
        <v>1.8</v>
      </c>
      <c r="T9" s="245">
        <f>Уязвимость!AF8</f>
        <v>0</v>
      </c>
      <c r="U9" s="245">
        <f>Уязвимость!AK8</f>
        <v>0.9</v>
      </c>
      <c r="V9" s="19">
        <f>Уязвимость!AL8</f>
        <v>2.2000000000000002</v>
      </c>
      <c r="W9" s="20">
        <f t="shared" si="1"/>
        <v>2.1</v>
      </c>
      <c r="X9" s="249">
        <f>'Отсутствие потенциала'!E8</f>
        <v>1.8</v>
      </c>
      <c r="Y9" s="249">
        <f>'Отсутствие потенциала'!H8</f>
        <v>0.5</v>
      </c>
      <c r="Z9" s="249">
        <f>'Отсутствие потенциала'!N8</f>
        <v>6.8</v>
      </c>
      <c r="AA9" s="249">
        <f>'Отсутствие потенциала'!S8</f>
        <v>2.7</v>
      </c>
      <c r="AB9" s="19">
        <f>'Отсутствие потенциала'!T8</f>
        <v>3</v>
      </c>
      <c r="AC9" s="249">
        <f>'Отсутствие потенциала'!W8</f>
        <v>2.2999999999999998</v>
      </c>
      <c r="AD9" s="249">
        <f>'Отсутствие потенциала'!AB8</f>
        <v>3.9</v>
      </c>
      <c r="AE9" s="249">
        <f>'Отсутствие потенциала'!AF8</f>
        <v>6.9</v>
      </c>
      <c r="AF9" s="19">
        <f>'Отсутствие потенциала'!AG8</f>
        <v>4.4000000000000004</v>
      </c>
      <c r="AG9" s="20">
        <f t="shared" si="2"/>
        <v>3.7</v>
      </c>
      <c r="AH9" s="50">
        <f t="shared" ref="AH9:AH54" si="11">ROUND(L9^(1/3)*W9^(1/3)*AG9^(1/3),1)</f>
        <v>3.1</v>
      </c>
      <c r="AI9" s="20" t="str">
        <f t="shared" si="6"/>
        <v>очень низкий</v>
      </c>
      <c r="AJ9" s="83">
        <f t="shared" si="4"/>
        <v>34</v>
      </c>
      <c r="AK9" s="84">
        <f>VLOOKUP($C9,'Индекс надежности данных'!$A$2:$H$52,8,FALSE)</f>
        <v>0.9</v>
      </c>
      <c r="AL9" s="85">
        <f>'Imputed and missing data hidden'!BK7</f>
        <v>2</v>
      </c>
      <c r="AM9" s="86">
        <f t="shared" si="5"/>
        <v>3.7037037037037035E-2</v>
      </c>
      <c r="AN9" s="87">
        <f>'Indicator Date hidden2'!BI8</f>
        <v>0.24561403508771928</v>
      </c>
      <c r="AO9" s="87">
        <f>'Географич. уровень инд'!BP10</f>
        <v>1.2592592592592593</v>
      </c>
    </row>
    <row r="10" spans="1:41" ht="15.75">
      <c r="A10" s="329" t="s">
        <v>217</v>
      </c>
      <c r="B10" s="331" t="s">
        <v>224</v>
      </c>
      <c r="C10" s="332" t="s">
        <v>79</v>
      </c>
      <c r="D10" s="238">
        <f>'Опасность&amp;Подверженность'!AF9</f>
        <v>0.1</v>
      </c>
      <c r="E10" s="233">
        <f>'Опасность&amp;Подверженность'!AG9</f>
        <v>7.4</v>
      </c>
      <c r="F10" s="233">
        <f>'Опасность&amp;Подверженность'!AH9</f>
        <v>0</v>
      </c>
      <c r="G10" s="233">
        <f>'Опасность&amp;Подверженность'!AJ9</f>
        <v>0.5</v>
      </c>
      <c r="H10" s="19">
        <f>'Опасность&amp;Подверженность'!AK9</f>
        <v>2.8</v>
      </c>
      <c r="I10" s="233">
        <f>'Опасность&amp;Подверженность'!AN9</f>
        <v>0.3</v>
      </c>
      <c r="J10" s="233">
        <f>'Опасность&amp;Подверженность'!AQ9</f>
        <v>0</v>
      </c>
      <c r="K10" s="19">
        <f>'Опасность&amp;Подверженность'!AR9</f>
        <v>0.2</v>
      </c>
      <c r="L10" s="20">
        <f t="shared" si="0"/>
        <v>1.6</v>
      </c>
      <c r="M10" s="245">
        <f>Уязвимость!G9</f>
        <v>1.2</v>
      </c>
      <c r="N10" s="245">
        <f>Уязвимость!K9</f>
        <v>4.7</v>
      </c>
      <c r="O10" s="245">
        <f>Уязвимость!Q9</f>
        <v>0.2</v>
      </c>
      <c r="P10" s="19">
        <f>Уязвимость!R9</f>
        <v>1.8</v>
      </c>
      <c r="Q10" s="245">
        <f>Уязвимость!V9</f>
        <v>4.8</v>
      </c>
      <c r="R10" s="245">
        <f>Уязвимость!AB9</f>
        <v>5.0999999999999996</v>
      </c>
      <c r="S10" s="245">
        <f>Уязвимость!AD9</f>
        <v>0.9</v>
      </c>
      <c r="T10" s="245">
        <f>Уязвимость!AF9</f>
        <v>0</v>
      </c>
      <c r="U10" s="245">
        <f>Уязвимость!AK9</f>
        <v>0.9</v>
      </c>
      <c r="V10" s="19">
        <f>Уязвимость!AL9</f>
        <v>3.2</v>
      </c>
      <c r="W10" s="20">
        <f t="shared" si="1"/>
        <v>2.5</v>
      </c>
      <c r="X10" s="249">
        <f>'Отсутствие потенциала'!E9</f>
        <v>1.8</v>
      </c>
      <c r="Y10" s="249">
        <f>'Отсутствие потенциала'!H9</f>
        <v>1.9</v>
      </c>
      <c r="Z10" s="249">
        <f>'Отсутствие потенциала'!N9</f>
        <v>7.5</v>
      </c>
      <c r="AA10" s="249">
        <f>'Отсутствие потенциала'!S9</f>
        <v>2.7</v>
      </c>
      <c r="AB10" s="19">
        <f>'Отсутствие потенциала'!T9</f>
        <v>3.5</v>
      </c>
      <c r="AC10" s="249">
        <f>'Отсутствие потенциала'!W9</f>
        <v>2.2999999999999998</v>
      </c>
      <c r="AD10" s="249">
        <f>'Отсутствие потенциала'!AB9</f>
        <v>3.8</v>
      </c>
      <c r="AE10" s="249">
        <f>'Отсутствие потенциала'!AF9</f>
        <v>5.2</v>
      </c>
      <c r="AF10" s="19">
        <f>'Отсутствие потенциала'!AG9</f>
        <v>3.8</v>
      </c>
      <c r="AG10" s="20">
        <f t="shared" si="2"/>
        <v>3.7</v>
      </c>
      <c r="AH10" s="50">
        <f t="shared" si="11"/>
        <v>2.5</v>
      </c>
      <c r="AI10" s="20" t="str">
        <f t="shared" si="6"/>
        <v>очень низкий</v>
      </c>
      <c r="AJ10" s="83">
        <f t="shared" si="4"/>
        <v>42</v>
      </c>
      <c r="AK10" s="84">
        <f>VLOOKUP($C10,'Индекс надежности данных'!$A$2:$H$52,8,FALSE)</f>
        <v>0.6</v>
      </c>
      <c r="AL10" s="85">
        <f>'Imputed and missing data hidden'!BK8</f>
        <v>1</v>
      </c>
      <c r="AM10" s="86">
        <f t="shared" si="5"/>
        <v>1.8518518518518517E-2</v>
      </c>
      <c r="AN10" s="87">
        <f>'Indicator Date hidden2'!BI9</f>
        <v>0.24561403508771928</v>
      </c>
      <c r="AO10" s="87">
        <f>'Географич. уровень инд'!BP11</f>
        <v>1.2592592592592593</v>
      </c>
    </row>
    <row r="11" spans="1:41" ht="15.75">
      <c r="A11" s="329" t="s">
        <v>217</v>
      </c>
      <c r="B11" s="331" t="s">
        <v>225</v>
      </c>
      <c r="C11" s="332" t="s">
        <v>81</v>
      </c>
      <c r="D11" s="238">
        <f>'Опасность&amp;Подверженность'!AF10</f>
        <v>0.1</v>
      </c>
      <c r="E11" s="233">
        <f>'Опасность&amp;Подверженность'!AG10</f>
        <v>5.4</v>
      </c>
      <c r="F11" s="233">
        <f>'Опасность&amp;Подверженность'!AH10</f>
        <v>0</v>
      </c>
      <c r="G11" s="233">
        <f>'Опасность&amp;Подверженность'!AJ10</f>
        <v>0.5</v>
      </c>
      <c r="H11" s="19">
        <f>'Опасность&amp;Подверженность'!AK10</f>
        <v>1.8</v>
      </c>
      <c r="I11" s="233">
        <f>'Опасность&amp;Подверженность'!AN10</f>
        <v>0.3</v>
      </c>
      <c r="J11" s="233">
        <f>'Опасность&amp;Подверженность'!AQ10</f>
        <v>0</v>
      </c>
      <c r="K11" s="19">
        <f>'Опасность&amp;Подверженность'!AR10</f>
        <v>0.2</v>
      </c>
      <c r="L11" s="20">
        <f t="shared" si="0"/>
        <v>1</v>
      </c>
      <c r="M11" s="245">
        <f>Уязвимость!G10</f>
        <v>1.1000000000000001</v>
      </c>
      <c r="N11" s="245">
        <f>Уязвимость!K10</f>
        <v>5</v>
      </c>
      <c r="O11" s="245">
        <f>Уязвимость!Q10</f>
        <v>0.2</v>
      </c>
      <c r="P11" s="19">
        <f>Уязвимость!R10</f>
        <v>1.9</v>
      </c>
      <c r="Q11" s="245">
        <f>Уязвимость!V10</f>
        <v>1.2</v>
      </c>
      <c r="R11" s="245">
        <f>Уязвимость!AB10</f>
        <v>6.7</v>
      </c>
      <c r="S11" s="245">
        <f>Уязвимость!AD10</f>
        <v>0.8</v>
      </c>
      <c r="T11" s="245">
        <f>Уязвимость!AF10</f>
        <v>0</v>
      </c>
      <c r="U11" s="245">
        <f>Уязвимость!AK10</f>
        <v>0.9</v>
      </c>
      <c r="V11" s="19">
        <f>Уязвимость!AL10</f>
        <v>2.9</v>
      </c>
      <c r="W11" s="20">
        <f t="shared" si="1"/>
        <v>2.4</v>
      </c>
      <c r="X11" s="249">
        <f>'Отсутствие потенциала'!E10</f>
        <v>1.8</v>
      </c>
      <c r="Y11" s="249">
        <f>'Отсутствие потенциала'!H10</f>
        <v>0.6</v>
      </c>
      <c r="Z11" s="249">
        <f>'Отсутствие потенциала'!N10</f>
        <v>4.8</v>
      </c>
      <c r="AA11" s="249">
        <f>'Отсутствие потенциала'!S10</f>
        <v>2.7</v>
      </c>
      <c r="AB11" s="19">
        <f>'Отсутствие потенциала'!T10</f>
        <v>2.5</v>
      </c>
      <c r="AC11" s="249">
        <f>'Отсутствие потенциала'!W10</f>
        <v>2</v>
      </c>
      <c r="AD11" s="249">
        <f>'Отсутствие потенциала'!AB10</f>
        <v>3.9</v>
      </c>
      <c r="AE11" s="249">
        <f>'Отсутствие потенциала'!AF10</f>
        <v>6.8</v>
      </c>
      <c r="AF11" s="19">
        <f>'Отсутствие потенциала'!AG10</f>
        <v>4.2</v>
      </c>
      <c r="AG11" s="20">
        <f t="shared" si="2"/>
        <v>3.4</v>
      </c>
      <c r="AH11" s="50">
        <f t="shared" si="11"/>
        <v>2</v>
      </c>
      <c r="AI11" s="20" t="str">
        <f t="shared" si="6"/>
        <v>очень низкий</v>
      </c>
      <c r="AJ11" s="83">
        <f t="shared" si="4"/>
        <v>51</v>
      </c>
      <c r="AK11" s="84">
        <f>VLOOKUP($C11,'Индекс надежности данных'!$A$2:$H$52,8,FALSE)</f>
        <v>0.6</v>
      </c>
      <c r="AL11" s="85">
        <f>'Imputed and missing data hidden'!BK9</f>
        <v>1</v>
      </c>
      <c r="AM11" s="86">
        <f t="shared" si="5"/>
        <v>1.8518518518518517E-2</v>
      </c>
      <c r="AN11" s="87">
        <f>'Indicator Date hidden2'!BI10</f>
        <v>0.24561403508771928</v>
      </c>
      <c r="AO11" s="87">
        <f>'Географич. уровень инд'!BP12</f>
        <v>1.2592592592592593</v>
      </c>
    </row>
    <row r="12" spans="1:41" ht="15.75">
      <c r="A12" s="329" t="s">
        <v>217</v>
      </c>
      <c r="B12" s="331" t="s">
        <v>226</v>
      </c>
      <c r="C12" s="332" t="s">
        <v>82</v>
      </c>
      <c r="D12" s="238">
        <f>'Опасность&amp;Подверженность'!AF11</f>
        <v>0.1</v>
      </c>
      <c r="E12" s="233">
        <f>'Опасность&amp;Подверженность'!AG11</f>
        <v>5.7</v>
      </c>
      <c r="F12" s="233">
        <f>'Опасность&amp;Подверженность'!AH11</f>
        <v>0</v>
      </c>
      <c r="G12" s="233">
        <f>'Опасность&amp;Подверженность'!AJ11</f>
        <v>1.5</v>
      </c>
      <c r="H12" s="19">
        <f>'Опасность&amp;Подверженность'!AK11</f>
        <v>2.2000000000000002</v>
      </c>
      <c r="I12" s="233">
        <f>'Опасность&amp;Подверженность'!AN11</f>
        <v>0.3</v>
      </c>
      <c r="J12" s="233">
        <f>'Опасность&amp;Подверженность'!AQ11</f>
        <v>0</v>
      </c>
      <c r="K12" s="19">
        <f>'Опасность&amp;Подверженность'!AR11</f>
        <v>0.2</v>
      </c>
      <c r="L12" s="20">
        <f t="shared" si="0"/>
        <v>1.3</v>
      </c>
      <c r="M12" s="245">
        <f>Уязвимость!G11</f>
        <v>1.3</v>
      </c>
      <c r="N12" s="245">
        <f>Уязвимость!K11</f>
        <v>4.3</v>
      </c>
      <c r="O12" s="245">
        <f>Уязвимость!Q11</f>
        <v>0.2</v>
      </c>
      <c r="P12" s="19">
        <f>Уязвимость!R11</f>
        <v>1.8</v>
      </c>
      <c r="Q12" s="245">
        <f>Уязвимость!V11</f>
        <v>1.2</v>
      </c>
      <c r="R12" s="245">
        <f>Уязвимость!AB11</f>
        <v>6.8</v>
      </c>
      <c r="S12" s="245">
        <f>Уязвимость!AD11</f>
        <v>0.5</v>
      </c>
      <c r="T12" s="245">
        <f>Уязвимость!AF11</f>
        <v>0</v>
      </c>
      <c r="U12" s="245">
        <f>Уязвимость!AK11</f>
        <v>0.9</v>
      </c>
      <c r="V12" s="19">
        <f>Уязвимость!AL11</f>
        <v>2.9</v>
      </c>
      <c r="W12" s="20">
        <f t="shared" si="1"/>
        <v>2.4</v>
      </c>
      <c r="X12" s="249">
        <f>'Отсутствие потенциала'!E11</f>
        <v>1.8</v>
      </c>
      <c r="Y12" s="249">
        <f>'Отсутствие потенциала'!H11</f>
        <v>2</v>
      </c>
      <c r="Z12" s="249">
        <f>'Отсутствие потенциала'!N11</f>
        <v>6.9</v>
      </c>
      <c r="AA12" s="249">
        <f>'Отсутствие потенциала'!S11</f>
        <v>2.7</v>
      </c>
      <c r="AB12" s="19">
        <f>'Отсутствие потенциала'!T11</f>
        <v>3.4</v>
      </c>
      <c r="AC12" s="249">
        <f>'Отсутствие потенциала'!W11</f>
        <v>2.2000000000000002</v>
      </c>
      <c r="AD12" s="249">
        <f>'Отсутствие потенциала'!AB11</f>
        <v>3.8</v>
      </c>
      <c r="AE12" s="249">
        <f>'Отсутствие потенциала'!AF11</f>
        <v>7.4</v>
      </c>
      <c r="AF12" s="19">
        <f>'Отсутствие потенциала'!AG11</f>
        <v>4.5</v>
      </c>
      <c r="AG12" s="20">
        <f t="shared" si="2"/>
        <v>4</v>
      </c>
      <c r="AH12" s="50">
        <f t="shared" si="11"/>
        <v>2.2999999999999998</v>
      </c>
      <c r="AI12" s="20" t="str">
        <f t="shared" si="6"/>
        <v>очень низкий</v>
      </c>
      <c r="AJ12" s="83">
        <f t="shared" si="4"/>
        <v>44</v>
      </c>
      <c r="AK12" s="84">
        <f>VLOOKUP($C12,'Индекс надежности данных'!$A$2:$H$52,8,FALSE)</f>
        <v>0.9</v>
      </c>
      <c r="AL12" s="85">
        <f>'Imputed and missing data hidden'!BK10</f>
        <v>2</v>
      </c>
      <c r="AM12" s="86">
        <f t="shared" si="5"/>
        <v>3.7037037037037035E-2</v>
      </c>
      <c r="AN12" s="87">
        <f>'Indicator Date hidden2'!BI11</f>
        <v>0.24561403508771928</v>
      </c>
      <c r="AO12" s="87">
        <f>'Географич. уровень инд'!BP13</f>
        <v>1.2592592592592593</v>
      </c>
    </row>
    <row r="13" spans="1:41" ht="15.75">
      <c r="A13" s="329" t="s">
        <v>217</v>
      </c>
      <c r="B13" s="331" t="s">
        <v>227</v>
      </c>
      <c r="C13" s="332" t="s">
        <v>83</v>
      </c>
      <c r="D13" s="238">
        <f>'Опасность&amp;Подверженность'!AF12</f>
        <v>0.1</v>
      </c>
      <c r="E13" s="233">
        <f>'Опасность&amp;Подверженность'!AG12</f>
        <v>8.6999999999999993</v>
      </c>
      <c r="F13" s="233">
        <f>'Опасность&amp;Подверженность'!AH12</f>
        <v>0</v>
      </c>
      <c r="G13" s="233">
        <f>'Опасность&amp;Подверженность'!AJ12</f>
        <v>2.2999999999999998</v>
      </c>
      <c r="H13" s="19">
        <f>'Опасность&amp;Подверженность'!AK12</f>
        <v>4</v>
      </c>
      <c r="I13" s="233">
        <f>'Опасность&amp;Подверженность'!AN12</f>
        <v>0.3</v>
      </c>
      <c r="J13" s="233">
        <f>'Опасность&amp;Подверженность'!AQ12</f>
        <v>0</v>
      </c>
      <c r="K13" s="19">
        <f>'Опасность&amp;Подверженность'!AR12</f>
        <v>0.2</v>
      </c>
      <c r="L13" s="20">
        <f t="shared" si="0"/>
        <v>2.2999999999999998</v>
      </c>
      <c r="M13" s="245">
        <f>Уязвимость!G12</f>
        <v>2.2000000000000002</v>
      </c>
      <c r="N13" s="245">
        <f>Уязвимость!K12</f>
        <v>3.8</v>
      </c>
      <c r="O13" s="245">
        <f>Уязвимость!Q12</f>
        <v>0.2</v>
      </c>
      <c r="P13" s="19">
        <f>Уязвимость!R12</f>
        <v>2.1</v>
      </c>
      <c r="Q13" s="245">
        <f>Уязвимость!V12</f>
        <v>1.2</v>
      </c>
      <c r="R13" s="245">
        <f>Уязвимость!AB12</f>
        <v>3.2</v>
      </c>
      <c r="S13" s="245">
        <f>Уязвимость!AD12</f>
        <v>0.5</v>
      </c>
      <c r="T13" s="245">
        <f>Уязвимость!AF12</f>
        <v>3.9</v>
      </c>
      <c r="U13" s="245">
        <f>Уязвимость!AK12</f>
        <v>0.9</v>
      </c>
      <c r="V13" s="19">
        <f>Уязвимость!AL12</f>
        <v>2</v>
      </c>
      <c r="W13" s="20">
        <f t="shared" si="1"/>
        <v>2.1</v>
      </c>
      <c r="X13" s="249">
        <f>'Отсутствие потенциала'!E12</f>
        <v>1.8</v>
      </c>
      <c r="Y13" s="249">
        <f>'Отсутствие потенциала'!H12</f>
        <v>3.8</v>
      </c>
      <c r="Z13" s="249">
        <f>'Отсутствие потенциала'!N12</f>
        <v>6.8</v>
      </c>
      <c r="AA13" s="249">
        <f>'Отсутствие потенциала'!S12</f>
        <v>2.7</v>
      </c>
      <c r="AB13" s="19">
        <f>'Отсутствие потенциала'!T12</f>
        <v>3.8</v>
      </c>
      <c r="AC13" s="249">
        <f>'Отсутствие потенциала'!W12</f>
        <v>2.2999999999999998</v>
      </c>
      <c r="AD13" s="249">
        <f>'Отсутствие потенциала'!AB12</f>
        <v>4</v>
      </c>
      <c r="AE13" s="249">
        <f>'Отсутствие потенциала'!AF12</f>
        <v>6.7</v>
      </c>
      <c r="AF13" s="19">
        <f>'Отсутствие потенциала'!AG12</f>
        <v>4.3</v>
      </c>
      <c r="AG13" s="20">
        <f t="shared" si="2"/>
        <v>4.0999999999999996</v>
      </c>
      <c r="AH13" s="50">
        <f t="shared" si="11"/>
        <v>2.7</v>
      </c>
      <c r="AI13" s="20" t="str">
        <f t="shared" si="6"/>
        <v>очень низкий</v>
      </c>
      <c r="AJ13" s="83">
        <f t="shared" si="4"/>
        <v>38</v>
      </c>
      <c r="AK13" s="84">
        <f>VLOOKUP($C13,'Индекс надежности данных'!$A$2:$H$52,8,FALSE)</f>
        <v>0.9</v>
      </c>
      <c r="AL13" s="85">
        <f>'Imputed and missing data hidden'!BK11</f>
        <v>2</v>
      </c>
      <c r="AM13" s="86">
        <f t="shared" si="5"/>
        <v>3.7037037037037035E-2</v>
      </c>
      <c r="AN13" s="87">
        <f>'Indicator Date hidden2'!BI12</f>
        <v>0.24561403508771928</v>
      </c>
      <c r="AO13" s="87">
        <f>'Географич. уровень инд'!BP14</f>
        <v>1.2592592592592593</v>
      </c>
    </row>
    <row r="14" spans="1:41" ht="15.75">
      <c r="A14" s="329" t="s">
        <v>217</v>
      </c>
      <c r="B14" s="331" t="s">
        <v>228</v>
      </c>
      <c r="C14" s="332" t="s">
        <v>84</v>
      </c>
      <c r="D14" s="238">
        <f>'Опасность&amp;Подверженность'!AF13</f>
        <v>0.1</v>
      </c>
      <c r="E14" s="233">
        <f>'Опасность&amp;Подверженность'!AG13</f>
        <v>2.9</v>
      </c>
      <c r="F14" s="233">
        <f>'Опасность&amp;Подверженность'!AH13</f>
        <v>0</v>
      </c>
      <c r="G14" s="233">
        <f>'Опасность&amp;Подверженность'!AJ13</f>
        <v>5.2</v>
      </c>
      <c r="H14" s="19">
        <f>'Опасность&amp;Подверженность'!AK13</f>
        <v>2.2999999999999998</v>
      </c>
      <c r="I14" s="233">
        <f>'Опасность&amp;Подверженность'!AN13</f>
        <v>0.3</v>
      </c>
      <c r="J14" s="233">
        <f>'Опасность&amp;Подверженность'!AQ13</f>
        <v>0</v>
      </c>
      <c r="K14" s="19">
        <f>'Опасность&amp;Подверженность'!AR13</f>
        <v>0.2</v>
      </c>
      <c r="L14" s="20">
        <f t="shared" si="0"/>
        <v>1.3</v>
      </c>
      <c r="M14" s="245">
        <f>Уязвимость!G13</f>
        <v>1.2</v>
      </c>
      <c r="N14" s="245">
        <f>Уязвимость!K13</f>
        <v>3.3</v>
      </c>
      <c r="O14" s="245">
        <f>Уязвимость!Q13</f>
        <v>0.2</v>
      </c>
      <c r="P14" s="19">
        <f>Уязвимость!R13</f>
        <v>1.5</v>
      </c>
      <c r="Q14" s="245">
        <f>Уязвимость!V13</f>
        <v>1.2</v>
      </c>
      <c r="R14" s="245">
        <f>Уязвимость!AB13</f>
        <v>3.8</v>
      </c>
      <c r="S14" s="245">
        <f>Уязвимость!AD13</f>
        <v>0.9</v>
      </c>
      <c r="T14" s="245">
        <f>Уязвимость!AF13</f>
        <v>3.9</v>
      </c>
      <c r="U14" s="245">
        <f>Уязвимость!AK13</f>
        <v>0.9</v>
      </c>
      <c r="V14" s="19">
        <f>Уязвимость!AL13</f>
        <v>2.2999999999999998</v>
      </c>
      <c r="W14" s="20">
        <f t="shared" si="1"/>
        <v>1.9</v>
      </c>
      <c r="X14" s="249">
        <f>'Отсутствие потенциала'!E13</f>
        <v>1.8</v>
      </c>
      <c r="Y14" s="249">
        <f>'Отсутствие потенциала'!H13</f>
        <v>0.7</v>
      </c>
      <c r="Z14" s="249">
        <f>'Отсутствие потенциала'!N13</f>
        <v>7.5</v>
      </c>
      <c r="AA14" s="249">
        <f>'Отсутствие потенциала'!S13</f>
        <v>2.7</v>
      </c>
      <c r="AB14" s="19">
        <f>'Отсутствие потенциала'!T13</f>
        <v>3.2</v>
      </c>
      <c r="AC14" s="249">
        <f>'Отсутствие потенциала'!W13</f>
        <v>1.9</v>
      </c>
      <c r="AD14" s="249">
        <f>'Отсутствие потенциала'!AB13</f>
        <v>4</v>
      </c>
      <c r="AE14" s="249">
        <f>'Отсутствие потенциала'!AF13</f>
        <v>6.8</v>
      </c>
      <c r="AF14" s="19">
        <f>'Отсутствие потенциала'!AG13</f>
        <v>4.2</v>
      </c>
      <c r="AG14" s="20">
        <f t="shared" si="2"/>
        <v>3.7</v>
      </c>
      <c r="AH14" s="50">
        <f t="shared" si="11"/>
        <v>2.1</v>
      </c>
      <c r="AI14" s="20" t="str">
        <f t="shared" si="6"/>
        <v>очень низкий</v>
      </c>
      <c r="AJ14" s="83">
        <f t="shared" si="4"/>
        <v>50</v>
      </c>
      <c r="AK14" s="84">
        <f>VLOOKUP($C14,'Индекс надежности данных'!$A$2:$H$52,8,FALSE)</f>
        <v>1.1000000000000001</v>
      </c>
      <c r="AL14" s="85">
        <f>'Imputed and missing data hidden'!BK12</f>
        <v>2</v>
      </c>
      <c r="AM14" s="86">
        <f t="shared" si="5"/>
        <v>3.7037037037037035E-2</v>
      </c>
      <c r="AN14" s="87">
        <f>'Indicator Date hidden2'!BI13</f>
        <v>0.2807017543859649</v>
      </c>
      <c r="AO14" s="87">
        <f>'Географич. уровень инд'!BP15</f>
        <v>1.2592592592592593</v>
      </c>
    </row>
    <row r="15" spans="1:41" ht="15.75">
      <c r="A15" s="329" t="s">
        <v>217</v>
      </c>
      <c r="B15" s="331" t="s">
        <v>229</v>
      </c>
      <c r="C15" s="332" t="s">
        <v>85</v>
      </c>
      <c r="D15" s="238">
        <f>'Опасность&amp;Подверженность'!AF14</f>
        <v>0.1</v>
      </c>
      <c r="E15" s="233">
        <f>'Опасность&amp;Подверженность'!AG14</f>
        <v>5.7</v>
      </c>
      <c r="F15" s="233">
        <f>'Опасность&amp;Подверженность'!AH14</f>
        <v>0</v>
      </c>
      <c r="G15" s="233">
        <f>'Опасность&amp;Подверженность'!AJ14</f>
        <v>1</v>
      </c>
      <c r="H15" s="19">
        <f>'Опасность&amp;Подверженность'!AK14</f>
        <v>2.1</v>
      </c>
      <c r="I15" s="233">
        <f>'Опасность&amp;Подверженность'!AN14</f>
        <v>0.3</v>
      </c>
      <c r="J15" s="233">
        <f>'Опасность&amp;Подверженность'!AQ14</f>
        <v>0</v>
      </c>
      <c r="K15" s="19">
        <f>'Опасность&amp;Подверженность'!AR14</f>
        <v>0.2</v>
      </c>
      <c r="L15" s="20">
        <f t="shared" si="0"/>
        <v>1.2</v>
      </c>
      <c r="M15" s="245">
        <f>Уязвимость!G14</f>
        <v>1.1000000000000001</v>
      </c>
      <c r="N15" s="245">
        <f>Уязвимость!K14</f>
        <v>4.8</v>
      </c>
      <c r="O15" s="245">
        <f>Уязвимость!Q14</f>
        <v>0.2</v>
      </c>
      <c r="P15" s="19">
        <f>Уязвимость!R14</f>
        <v>1.8</v>
      </c>
      <c r="Q15" s="245">
        <f>Уязвимость!V14</f>
        <v>1.2</v>
      </c>
      <c r="R15" s="245">
        <f>Уязвимость!AB14</f>
        <v>6.7</v>
      </c>
      <c r="S15" s="245">
        <f>Уязвимость!AD14</f>
        <v>0.4</v>
      </c>
      <c r="T15" s="245">
        <f>Уязвимость!AF14</f>
        <v>0</v>
      </c>
      <c r="U15" s="245">
        <f>Уязвимость!AK14</f>
        <v>0.9</v>
      </c>
      <c r="V15" s="19">
        <f>Уязвимость!AL14</f>
        <v>2.8</v>
      </c>
      <c r="W15" s="20">
        <f t="shared" si="1"/>
        <v>2.2999999999999998</v>
      </c>
      <c r="X15" s="249">
        <f>'Отсутствие потенциала'!E14</f>
        <v>1.8</v>
      </c>
      <c r="Y15" s="249">
        <f>'Отсутствие потенциала'!H14</f>
        <v>2.5</v>
      </c>
      <c r="Z15" s="249">
        <f>'Отсутствие потенциала'!N14</f>
        <v>4.8</v>
      </c>
      <c r="AA15" s="249">
        <f>'Отсутствие потенциала'!S14</f>
        <v>2.7</v>
      </c>
      <c r="AB15" s="19">
        <f>'Отсутствие потенциала'!T14</f>
        <v>3</v>
      </c>
      <c r="AC15" s="249">
        <f>'Отсутствие потенциала'!W14</f>
        <v>2.2999999999999998</v>
      </c>
      <c r="AD15" s="249">
        <f>'Отсутствие потенциала'!AB14</f>
        <v>3.5</v>
      </c>
      <c r="AE15" s="249">
        <f>'Отсутствие потенциала'!AF14</f>
        <v>7</v>
      </c>
      <c r="AF15" s="19">
        <f>'Отсутствие потенциала'!AG14</f>
        <v>4.3</v>
      </c>
      <c r="AG15" s="20">
        <f t="shared" si="2"/>
        <v>3.7</v>
      </c>
      <c r="AH15" s="50">
        <f t="shared" si="11"/>
        <v>2.2000000000000002</v>
      </c>
      <c r="AI15" s="20" t="str">
        <f t="shared" si="6"/>
        <v>очень низкий</v>
      </c>
      <c r="AJ15" s="83">
        <f t="shared" si="4"/>
        <v>45</v>
      </c>
      <c r="AK15" s="84">
        <f>VLOOKUP($C15,'Индекс надежности данных'!$A$2:$H$52,8,FALSE)</f>
        <v>0.9</v>
      </c>
      <c r="AL15" s="85">
        <f>'Imputed and missing data hidden'!BK13</f>
        <v>2</v>
      </c>
      <c r="AM15" s="86">
        <f t="shared" si="5"/>
        <v>3.7037037037037035E-2</v>
      </c>
      <c r="AN15" s="87">
        <f>'Indicator Date hidden2'!BI14</f>
        <v>0.24561403508771928</v>
      </c>
      <c r="AO15" s="87">
        <f>'Географич. уровень инд'!BP16</f>
        <v>1.2592592592592593</v>
      </c>
    </row>
    <row r="16" spans="1:41" ht="15.75">
      <c r="A16" s="329" t="s">
        <v>217</v>
      </c>
      <c r="B16" s="331" t="s">
        <v>230</v>
      </c>
      <c r="C16" s="332" t="s">
        <v>86</v>
      </c>
      <c r="D16" s="238">
        <f>'Опасность&amp;Подверженность'!AF15</f>
        <v>0.1</v>
      </c>
      <c r="E16" s="233">
        <f>'Опасность&amp;Подверженность'!AG15</f>
        <v>6</v>
      </c>
      <c r="F16" s="233">
        <f>'Опасность&amp;Подверженность'!AH15</f>
        <v>0</v>
      </c>
      <c r="G16" s="233">
        <f>'Опасность&amp;Подверженность'!AJ15</f>
        <v>2.5</v>
      </c>
      <c r="H16" s="19">
        <f>'Опасность&amp;Подверженность'!AK15</f>
        <v>2.5</v>
      </c>
      <c r="I16" s="233">
        <f>'Опасность&amp;Подверженность'!AN15</f>
        <v>0.3</v>
      </c>
      <c r="J16" s="233">
        <f>'Опасность&amp;Подверженность'!AQ15</f>
        <v>0</v>
      </c>
      <c r="K16" s="19">
        <f>'Опасность&amp;Подверженность'!AR15</f>
        <v>0.2</v>
      </c>
      <c r="L16" s="20">
        <f t="shared" si="0"/>
        <v>1.4</v>
      </c>
      <c r="M16" s="245">
        <f>Уязвимость!G15</f>
        <v>1</v>
      </c>
      <c r="N16" s="245">
        <f>Уязвимость!K15</f>
        <v>4.3</v>
      </c>
      <c r="O16" s="245">
        <f>Уязвимость!Q15</f>
        <v>0.2</v>
      </c>
      <c r="P16" s="19">
        <f>Уязвимость!R15</f>
        <v>1.6</v>
      </c>
      <c r="Q16" s="245">
        <f>Уязвимость!V15</f>
        <v>1.2</v>
      </c>
      <c r="R16" s="245">
        <f>Уязвимость!AB15</f>
        <v>7.2</v>
      </c>
      <c r="S16" s="245">
        <f>Уязвимость!AD15</f>
        <v>0.4</v>
      </c>
      <c r="T16" s="245">
        <f>Уязвимость!AF15</f>
        <v>0</v>
      </c>
      <c r="U16" s="245">
        <f>Уязвимость!AK15</f>
        <v>0.9</v>
      </c>
      <c r="V16" s="19">
        <f>Уязвимость!AL15</f>
        <v>3</v>
      </c>
      <c r="W16" s="20">
        <f t="shared" si="1"/>
        <v>2.2999999999999998</v>
      </c>
      <c r="X16" s="249">
        <f>'Отсутствие потенциала'!E15</f>
        <v>1.8</v>
      </c>
      <c r="Y16" s="249">
        <f>'Отсутствие потенциала'!H15</f>
        <v>0.9</v>
      </c>
      <c r="Z16" s="249">
        <f>'Отсутствие потенциала'!N15</f>
        <v>5.8</v>
      </c>
      <c r="AA16" s="249">
        <f>'Отсутствие потенциала'!S15</f>
        <v>2.7</v>
      </c>
      <c r="AB16" s="19">
        <f>'Отсутствие потенциала'!T15</f>
        <v>2.8</v>
      </c>
      <c r="AC16" s="249">
        <f>'Отсутствие потенциала'!W15</f>
        <v>2.2000000000000002</v>
      </c>
      <c r="AD16" s="249">
        <f>'Отсутствие потенциала'!AB15</f>
        <v>3.7</v>
      </c>
      <c r="AE16" s="249">
        <f>'Отсутствие потенциала'!AF15</f>
        <v>5.2</v>
      </c>
      <c r="AF16" s="19">
        <f>'Отсутствие потенциала'!AG15</f>
        <v>3.7</v>
      </c>
      <c r="AG16" s="20">
        <f t="shared" si="2"/>
        <v>3.3</v>
      </c>
      <c r="AH16" s="50">
        <f t="shared" si="11"/>
        <v>2.2000000000000002</v>
      </c>
      <c r="AI16" s="20" t="str">
        <f t="shared" si="6"/>
        <v>очень низкий</v>
      </c>
      <c r="AJ16" s="83">
        <f t="shared" si="4"/>
        <v>45</v>
      </c>
      <c r="AK16" s="84">
        <f>VLOOKUP($C16,'Индекс надежности данных'!$A$2:$H$52,8,FALSE)</f>
        <v>1.2</v>
      </c>
      <c r="AL16" s="85">
        <f>'Imputed and missing data hidden'!BK14</f>
        <v>3</v>
      </c>
      <c r="AM16" s="86">
        <f t="shared" si="5"/>
        <v>5.5555555555555552E-2</v>
      </c>
      <c r="AN16" s="87">
        <f>'Indicator Date hidden2'!BI15</f>
        <v>0.24561403508771928</v>
      </c>
      <c r="AO16" s="87">
        <f>'Географич. уровень инд'!BP17</f>
        <v>1.2592592592592593</v>
      </c>
    </row>
    <row r="17" spans="1:41" ht="15.75">
      <c r="A17" s="329" t="s">
        <v>217</v>
      </c>
      <c r="B17" s="331" t="s">
        <v>231</v>
      </c>
      <c r="C17" s="332" t="s">
        <v>153</v>
      </c>
      <c r="D17" s="238">
        <f>'Опасность&amp;Подверженность'!AF16</f>
        <v>5.2</v>
      </c>
      <c r="E17" s="233">
        <f>'Опасность&amp;Подверженность'!AG16</f>
        <v>4.5999999999999996</v>
      </c>
      <c r="F17" s="233">
        <f>'Опасность&amp;Подверженность'!AH16</f>
        <v>0</v>
      </c>
      <c r="G17" s="233">
        <f>'Опасность&amp;Подверженность'!AJ16</f>
        <v>0</v>
      </c>
      <c r="H17" s="19">
        <f>'Опасность&amp;Подверженность'!AK16</f>
        <v>2.8</v>
      </c>
      <c r="I17" s="233">
        <f>'Опасность&amp;Подверженность'!AN16</f>
        <v>0.3</v>
      </c>
      <c r="J17" s="233">
        <f>'Опасность&amp;Подверженность'!AQ16</f>
        <v>0</v>
      </c>
      <c r="K17" s="19">
        <f>'Опасность&amp;Подверженность'!AR16</f>
        <v>0.2</v>
      </c>
      <c r="L17" s="20">
        <f t="shared" si="0"/>
        <v>1.6</v>
      </c>
      <c r="M17" s="245">
        <f>Уязвимость!G16</f>
        <v>1.9</v>
      </c>
      <c r="N17" s="245">
        <f>Уязвимость!K16</f>
        <v>3.3</v>
      </c>
      <c r="O17" s="245">
        <f>Уязвимость!Q16</f>
        <v>0.2</v>
      </c>
      <c r="P17" s="19">
        <f>Уязвимость!R16</f>
        <v>1.8</v>
      </c>
      <c r="Q17" s="245">
        <f>Уязвимость!V16</f>
        <v>1.6</v>
      </c>
      <c r="R17" s="245">
        <f>Уязвимость!AB16</f>
        <v>4.2</v>
      </c>
      <c r="S17" s="245">
        <f>Уязвимость!AD16</f>
        <v>1.1000000000000001</v>
      </c>
      <c r="T17" s="245">
        <f>Уязвимость!AF16</f>
        <v>0</v>
      </c>
      <c r="U17" s="245">
        <f>Уязвимость!AK16</f>
        <v>0.9</v>
      </c>
      <c r="V17" s="19">
        <f>Уязвимость!AL16</f>
        <v>2.1</v>
      </c>
      <c r="W17" s="20">
        <f t="shared" si="1"/>
        <v>2</v>
      </c>
      <c r="X17" s="249">
        <f>'Отсутствие потенциала'!E16</f>
        <v>1.8</v>
      </c>
      <c r="Y17" s="249">
        <f>'Отсутствие потенциала'!H16</f>
        <v>3.3</v>
      </c>
      <c r="Z17" s="249">
        <f>'Отсутствие потенциала'!N16</f>
        <v>7.1</v>
      </c>
      <c r="AA17" s="249">
        <f>'Отсутствие потенциала'!S16</f>
        <v>2.7</v>
      </c>
      <c r="AB17" s="19">
        <f>'Отсутствие потенциала'!T16</f>
        <v>3.7</v>
      </c>
      <c r="AC17" s="249">
        <f>'Отсутствие потенциала'!W16</f>
        <v>2.1</v>
      </c>
      <c r="AD17" s="249">
        <f>'Отсутствие потенциала'!AB16</f>
        <v>0.7</v>
      </c>
      <c r="AE17" s="249">
        <f>'Отсутствие потенциала'!AF16</f>
        <v>6.3</v>
      </c>
      <c r="AF17" s="19">
        <f>'Отсутствие потенциала'!AG16</f>
        <v>3</v>
      </c>
      <c r="AG17" s="20">
        <f t="shared" si="2"/>
        <v>3.4</v>
      </c>
      <c r="AH17" s="50">
        <f t="shared" si="11"/>
        <v>2.2000000000000002</v>
      </c>
      <c r="AI17" s="20" t="str">
        <f t="shared" si="6"/>
        <v>очень низкий</v>
      </c>
      <c r="AJ17" s="83">
        <f t="shared" si="4"/>
        <v>45</v>
      </c>
      <c r="AK17" s="84">
        <f>VLOOKUP($C17,'Индекс надежности данных'!$A$2:$H$52,8,FALSE)</f>
        <v>1.7</v>
      </c>
      <c r="AL17" s="85">
        <f>'Imputed and missing data hidden'!BK15</f>
        <v>4</v>
      </c>
      <c r="AM17" s="86">
        <f t="shared" si="5"/>
        <v>7.407407407407407E-2</v>
      </c>
      <c r="AN17" s="87">
        <f>'Indicator Date hidden2'!BI16</f>
        <v>0.25</v>
      </c>
      <c r="AO17" s="87">
        <f>'Географич. уровень инд'!BP18</f>
        <v>1.1851851851851851</v>
      </c>
    </row>
    <row r="18" spans="1:41" ht="15.75">
      <c r="A18" s="329" t="s">
        <v>217</v>
      </c>
      <c r="B18" s="331" t="s">
        <v>232</v>
      </c>
      <c r="C18" s="332" t="s">
        <v>87</v>
      </c>
      <c r="D18" s="238">
        <f>'Опасность&amp;Подверженность'!AF17</f>
        <v>5.6</v>
      </c>
      <c r="E18" s="233">
        <f>'Опасность&amp;Подверженность'!AG17</f>
        <v>7.3</v>
      </c>
      <c r="F18" s="233">
        <f>'Опасность&amp;Подверженность'!AH17</f>
        <v>2.2000000000000002</v>
      </c>
      <c r="G18" s="233">
        <f>'Опасность&amp;Подверженность'!AJ17</f>
        <v>5</v>
      </c>
      <c r="H18" s="19">
        <f>'Опасность&amp;Подверженность'!AK17</f>
        <v>5.3</v>
      </c>
      <c r="I18" s="233">
        <f>'Опасность&amp;Подверженность'!AN17</f>
        <v>0.3</v>
      </c>
      <c r="J18" s="233">
        <f>'Опасность&amp;Подверженность'!AQ17</f>
        <v>0</v>
      </c>
      <c r="K18" s="19">
        <f>'Опасность&amp;Подверженность'!AR17</f>
        <v>0.2</v>
      </c>
      <c r="L18" s="20">
        <f t="shared" si="0"/>
        <v>3.1</v>
      </c>
      <c r="M18" s="245">
        <f>Уязвимость!G17</f>
        <v>2</v>
      </c>
      <c r="N18" s="245">
        <f>Уязвимость!K17</f>
        <v>2.7</v>
      </c>
      <c r="O18" s="245">
        <f>Уязвимость!Q17</f>
        <v>0.2</v>
      </c>
      <c r="P18" s="19">
        <f>Уязвимость!R17</f>
        <v>1.7</v>
      </c>
      <c r="Q18" s="245">
        <f>Уязвимость!V17</f>
        <v>1.3</v>
      </c>
      <c r="R18" s="245">
        <f>Уязвимость!AB17</f>
        <v>2.2999999999999998</v>
      </c>
      <c r="S18" s="245">
        <f>Уязвимость!AD17</f>
        <v>1.1000000000000001</v>
      </c>
      <c r="T18" s="245">
        <f>Уязвимость!AF17</f>
        <v>7.1</v>
      </c>
      <c r="U18" s="245">
        <f>Уязвимость!AK17</f>
        <v>0.9</v>
      </c>
      <c r="V18" s="19">
        <f>Уязвимость!AL17</f>
        <v>3</v>
      </c>
      <c r="W18" s="20">
        <f t="shared" si="1"/>
        <v>2.4</v>
      </c>
      <c r="X18" s="249">
        <f>'Отсутствие потенциала'!E17</f>
        <v>1.8</v>
      </c>
      <c r="Y18" s="249">
        <f>'Отсутствие потенциала'!H17</f>
        <v>5.4</v>
      </c>
      <c r="Z18" s="249">
        <f>'Отсутствие потенциала'!N17</f>
        <v>7.5</v>
      </c>
      <c r="AA18" s="249">
        <f>'Отсутствие потенциала'!S17</f>
        <v>2.7</v>
      </c>
      <c r="AB18" s="19">
        <f>'Отсутствие потенциала'!T17</f>
        <v>4.4000000000000004</v>
      </c>
      <c r="AC18" s="249">
        <f>'Отсутствие потенциала'!W17</f>
        <v>2</v>
      </c>
      <c r="AD18" s="249">
        <f>'Отсутствие потенциала'!AB17</f>
        <v>3.7</v>
      </c>
      <c r="AE18" s="249">
        <f>'Отсутствие потенциала'!AF17</f>
        <v>4.4000000000000004</v>
      </c>
      <c r="AF18" s="19">
        <f>'Отсутствие потенциала'!AG17</f>
        <v>3.4</v>
      </c>
      <c r="AG18" s="20">
        <f t="shared" si="2"/>
        <v>3.9</v>
      </c>
      <c r="AH18" s="50">
        <f t="shared" si="11"/>
        <v>3.1</v>
      </c>
      <c r="AI18" s="20" t="str">
        <f t="shared" si="6"/>
        <v>очень низкий</v>
      </c>
      <c r="AJ18" s="83">
        <f t="shared" si="4"/>
        <v>34</v>
      </c>
      <c r="AK18" s="84">
        <f>VLOOKUP($C18,'Индекс надежности данных'!$A$2:$H$52,8,FALSE)</f>
        <v>0.9</v>
      </c>
      <c r="AL18" s="85">
        <f>'Imputed and missing data hidden'!BK16</f>
        <v>2</v>
      </c>
      <c r="AM18" s="86">
        <f t="shared" si="5"/>
        <v>3.7037037037037035E-2</v>
      </c>
      <c r="AN18" s="87">
        <f>'Indicator Date hidden2'!BI17</f>
        <v>0.24561403508771928</v>
      </c>
      <c r="AO18" s="87">
        <f>'Географич. уровень инд'!BP19</f>
        <v>1.2592592592592593</v>
      </c>
    </row>
    <row r="19" spans="1:41" ht="15.75">
      <c r="A19" s="329" t="s">
        <v>217</v>
      </c>
      <c r="B19" s="331" t="s">
        <v>233</v>
      </c>
      <c r="C19" s="332" t="s">
        <v>88</v>
      </c>
      <c r="D19" s="238">
        <f>'Опасность&amp;Подверженность'!AF18</f>
        <v>0.1</v>
      </c>
      <c r="E19" s="233">
        <f>'Опасность&amp;Подверженность'!AG18</f>
        <v>8.1</v>
      </c>
      <c r="F19" s="233">
        <f>'Опасность&amp;Подверженность'!AH18</f>
        <v>0</v>
      </c>
      <c r="G19" s="233">
        <f>'Опасность&amp;Подверженность'!AJ18</f>
        <v>5</v>
      </c>
      <c r="H19" s="19">
        <f>'Опасность&amp;Подверженность'!AK18</f>
        <v>4.2</v>
      </c>
      <c r="I19" s="233">
        <f>'Опасность&amp;Подверженность'!AN18</f>
        <v>0.3</v>
      </c>
      <c r="J19" s="233">
        <f>'Опасность&amp;Подверженность'!AQ18</f>
        <v>0</v>
      </c>
      <c r="K19" s="19">
        <f>'Опасность&amp;Подверженность'!AR18</f>
        <v>0.2</v>
      </c>
      <c r="L19" s="20">
        <f t="shared" si="0"/>
        <v>2.4</v>
      </c>
      <c r="M19" s="245">
        <f>Уязвимость!G18</f>
        <v>1.3</v>
      </c>
      <c r="N19" s="245">
        <f>Уязвимость!K18</f>
        <v>3.3</v>
      </c>
      <c r="O19" s="245">
        <f>Уязвимость!Q18</f>
        <v>0.2</v>
      </c>
      <c r="P19" s="19">
        <f>Уязвимость!R18</f>
        <v>1.5</v>
      </c>
      <c r="Q19" s="245">
        <f>Уязвимость!V18</f>
        <v>1.2</v>
      </c>
      <c r="R19" s="245">
        <f>Уязвимость!AB18</f>
        <v>5.0999999999999996</v>
      </c>
      <c r="S19" s="245">
        <f>Уязвимость!AD18</f>
        <v>0.7</v>
      </c>
      <c r="T19" s="245">
        <f>Уязвимость!AF18</f>
        <v>0</v>
      </c>
      <c r="U19" s="245">
        <f>Уязвимость!AK18</f>
        <v>0.9</v>
      </c>
      <c r="V19" s="19">
        <f>Уязвимость!AL18</f>
        <v>2.2000000000000002</v>
      </c>
      <c r="W19" s="20">
        <f t="shared" si="1"/>
        <v>1.9</v>
      </c>
      <c r="X19" s="249">
        <f>'Отсутствие потенциала'!E18</f>
        <v>1.8</v>
      </c>
      <c r="Y19" s="249">
        <f>'Отсутствие потенциала'!H18</f>
        <v>0.9</v>
      </c>
      <c r="Z19" s="249">
        <f>'Отсутствие потенциала'!N18</f>
        <v>8.1</v>
      </c>
      <c r="AA19" s="249">
        <f>'Отсутствие потенциала'!S18</f>
        <v>2.7</v>
      </c>
      <c r="AB19" s="19">
        <f>'Отсутствие потенциала'!T18</f>
        <v>3.4</v>
      </c>
      <c r="AC19" s="249">
        <f>'Отсутствие потенциала'!W18</f>
        <v>2.4</v>
      </c>
      <c r="AD19" s="249">
        <f>'Отсутствие потенциала'!AB18</f>
        <v>3.8</v>
      </c>
      <c r="AE19" s="249">
        <f>'Отсутствие потенциала'!AF18</f>
        <v>5.4</v>
      </c>
      <c r="AF19" s="19">
        <f>'Отсутствие потенциала'!AG18</f>
        <v>3.9</v>
      </c>
      <c r="AG19" s="20">
        <f t="shared" si="2"/>
        <v>3.7</v>
      </c>
      <c r="AH19" s="50">
        <f t="shared" si="11"/>
        <v>2.6</v>
      </c>
      <c r="AI19" s="20" t="str">
        <f t="shared" si="6"/>
        <v>очень низкий</v>
      </c>
      <c r="AJ19" s="83">
        <f t="shared" si="4"/>
        <v>40</v>
      </c>
      <c r="AK19" s="84">
        <f>VLOOKUP($C19,'Индекс надежности данных'!$A$2:$H$52,8,FALSE)</f>
        <v>0.9</v>
      </c>
      <c r="AL19" s="85">
        <f>'Imputed and missing data hidden'!BK17</f>
        <v>2</v>
      </c>
      <c r="AM19" s="86">
        <f t="shared" si="5"/>
        <v>3.7037037037037035E-2</v>
      </c>
      <c r="AN19" s="87">
        <f>'Indicator Date hidden2'!BI18</f>
        <v>0.24561403508771928</v>
      </c>
      <c r="AO19" s="87">
        <f>'Географич. уровень инд'!BP20</f>
        <v>1.2592592592592593</v>
      </c>
    </row>
    <row r="20" spans="1:41" ht="15.75">
      <c r="A20" s="333" t="s">
        <v>217</v>
      </c>
      <c r="B20" s="334" t="s">
        <v>234</v>
      </c>
      <c r="C20" s="335" t="s">
        <v>80</v>
      </c>
      <c r="D20" s="239">
        <f>'Опасность&amp;Подверженность'!AF19</f>
        <v>6.6</v>
      </c>
      <c r="E20" s="234">
        <f>'Опасность&amp;Подверженность'!AG19</f>
        <v>6.2</v>
      </c>
      <c r="F20" s="234">
        <f>'Опасность&amp;Подверженность'!AH19</f>
        <v>1.1000000000000001</v>
      </c>
      <c r="G20" s="234">
        <f>'Опасность&amp;Подверженность'!AJ19</f>
        <v>3.5</v>
      </c>
      <c r="H20" s="19">
        <f>'Опасность&amp;Подверженность'!AK19</f>
        <v>4.7</v>
      </c>
      <c r="I20" s="234">
        <f>'Опасность&amp;Подверженность'!AN19</f>
        <v>0.3</v>
      </c>
      <c r="J20" s="234">
        <f>'Опасность&amp;Подверженность'!AQ19</f>
        <v>0</v>
      </c>
      <c r="K20" s="19">
        <f>'Опасность&amp;Подверженность'!AR19</f>
        <v>0.2</v>
      </c>
      <c r="L20" s="20">
        <f t="shared" si="0"/>
        <v>2.7</v>
      </c>
      <c r="M20" s="246">
        <f>Уязвимость!G19</f>
        <v>1.5</v>
      </c>
      <c r="N20" s="246">
        <f>Уязвимость!K19</f>
        <v>3.4</v>
      </c>
      <c r="O20" s="246">
        <f>Уязвимость!Q19</f>
        <v>0.2</v>
      </c>
      <c r="P20" s="131">
        <f>Уязвимость!R19</f>
        <v>1.7</v>
      </c>
      <c r="Q20" s="246">
        <f>Уязвимость!V19</f>
        <v>1.2</v>
      </c>
      <c r="R20" s="246">
        <f>Уязвимость!AB19</f>
        <v>3.1</v>
      </c>
      <c r="S20" s="246">
        <f>Уязвимость!AD19</f>
        <v>1.5</v>
      </c>
      <c r="T20" s="246">
        <f>Уязвимость!AF19</f>
        <v>0</v>
      </c>
      <c r="U20" s="246">
        <f>Уязвимость!AK19</f>
        <v>0.9</v>
      </c>
      <c r="V20" s="19">
        <f>Уязвимость!AL19</f>
        <v>1.7</v>
      </c>
      <c r="W20" s="20">
        <f t="shared" si="1"/>
        <v>1.7</v>
      </c>
      <c r="X20" s="250">
        <f>'Отсутствие потенциала'!E19</f>
        <v>1.8</v>
      </c>
      <c r="Y20" s="250">
        <f>'Отсутствие потенциала'!H19</f>
        <v>4.4000000000000004</v>
      </c>
      <c r="Z20" s="250">
        <f>'Отсутствие потенциала'!N19</f>
        <v>5.4</v>
      </c>
      <c r="AA20" s="250">
        <f>'Отсутствие потенциала'!S19</f>
        <v>2.7</v>
      </c>
      <c r="AB20" s="19">
        <f>'Отсутствие потенциала'!T19</f>
        <v>3.6</v>
      </c>
      <c r="AC20" s="250">
        <f>'Отсутствие потенциала'!W19</f>
        <v>2.2999999999999998</v>
      </c>
      <c r="AD20" s="250">
        <f>'Отсутствие потенциала'!AB19</f>
        <v>3.9</v>
      </c>
      <c r="AE20" s="250">
        <f>'Отсутствие потенциала'!AF19</f>
        <v>5.2</v>
      </c>
      <c r="AF20" s="19">
        <f>'Отсутствие потенциала'!AG19</f>
        <v>3.8</v>
      </c>
      <c r="AG20" s="20">
        <f t="shared" si="2"/>
        <v>3.7</v>
      </c>
      <c r="AH20" s="50">
        <f t="shared" si="11"/>
        <v>2.6</v>
      </c>
      <c r="AI20" s="20" t="str">
        <f t="shared" si="6"/>
        <v>очень низкий</v>
      </c>
      <c r="AJ20" s="134">
        <f t="shared" si="4"/>
        <v>40</v>
      </c>
      <c r="AK20" s="84">
        <f>VLOOKUP($C20,'Индекс надежности данных'!$A$2:$H$52,8,FALSE)</f>
        <v>0.9</v>
      </c>
      <c r="AL20" s="136">
        <f>'Imputed and missing data hidden'!BK18</f>
        <v>2</v>
      </c>
      <c r="AM20" s="137">
        <f t="shared" si="5"/>
        <v>3.7037037037037035E-2</v>
      </c>
      <c r="AN20" s="138">
        <f>'Indicator Date hidden2'!BI19</f>
        <v>0.24561403508771928</v>
      </c>
      <c r="AO20" s="138">
        <f>'Географич. уровень инд'!BP21</f>
        <v>1.2592592592592593</v>
      </c>
    </row>
    <row r="21" spans="1:41" ht="15.75">
      <c r="A21" s="336" t="s">
        <v>235</v>
      </c>
      <c r="B21" s="337" t="s">
        <v>236</v>
      </c>
      <c r="C21" s="332" t="s">
        <v>64</v>
      </c>
      <c r="D21" s="237">
        <f>'Опасность&amp;Подверженность'!AF20</f>
        <v>5.2</v>
      </c>
      <c r="E21" s="233">
        <f>'Опасность&amp;Подверженность'!AG20</f>
        <v>5.4</v>
      </c>
      <c r="F21" s="233">
        <f>'Опасность&amp;Подверженность'!AH20</f>
        <v>9.1999999999999993</v>
      </c>
      <c r="G21" s="233">
        <f>'Опасность&amp;Подверженность'!AJ20</f>
        <v>6.5</v>
      </c>
      <c r="H21" s="19">
        <f>'Опасность&amp;Подверженность'!AK20</f>
        <v>7</v>
      </c>
      <c r="I21" s="233">
        <f>'Опасность&amp;Подверженность'!AN20</f>
        <v>6.1</v>
      </c>
      <c r="J21" s="233">
        <f>'Опасность&amp;Подверженность'!AQ20</f>
        <v>6.3</v>
      </c>
      <c r="K21" s="19">
        <f>'Опасность&amp;Подверженность'!AR20</f>
        <v>6.3</v>
      </c>
      <c r="L21" s="20">
        <f t="shared" si="0"/>
        <v>6.7</v>
      </c>
      <c r="M21" s="245">
        <f>Уязвимость!G20</f>
        <v>3.1</v>
      </c>
      <c r="N21" s="245">
        <f>Уязвимость!K20</f>
        <v>5.3</v>
      </c>
      <c r="O21" s="245">
        <f>Уязвимость!Q20</f>
        <v>7</v>
      </c>
      <c r="P21" s="131">
        <f>Уязвимость!R20</f>
        <v>4.5999999999999996</v>
      </c>
      <c r="Q21" s="245">
        <f>Уязвимость!V20</f>
        <v>0.9</v>
      </c>
      <c r="R21" s="245">
        <f>Уязвимость!AB20</f>
        <v>2.1</v>
      </c>
      <c r="S21" s="245">
        <f>Уязвимость!AD20</f>
        <v>4.0999999999999996</v>
      </c>
      <c r="T21" s="245" t="str">
        <f>Уязвимость!AF20</f>
        <v>x</v>
      </c>
      <c r="U21" s="245">
        <f>Уязвимость!AK20</f>
        <v>4.4000000000000004</v>
      </c>
      <c r="V21" s="19">
        <f>Уязвимость!AL20</f>
        <v>3</v>
      </c>
      <c r="W21" s="20">
        <f t="shared" si="1"/>
        <v>3.8</v>
      </c>
      <c r="X21" s="249">
        <f>'Отсутствие потенциала'!E20</f>
        <v>3.3</v>
      </c>
      <c r="Y21" s="249">
        <f>'Отсутствие потенциала'!H20</f>
        <v>9.9</v>
      </c>
      <c r="Z21" s="249">
        <f>'Отсутствие потенциала'!N20</f>
        <v>5.8</v>
      </c>
      <c r="AA21" s="249">
        <f>'Отсутствие потенциала'!S20</f>
        <v>6.3</v>
      </c>
      <c r="AB21" s="19">
        <f>'Отсутствие потенциала'!T20</f>
        <v>6.3</v>
      </c>
      <c r="AC21" s="249">
        <f>'Отсутствие потенциала'!W20</f>
        <v>3</v>
      </c>
      <c r="AD21" s="249">
        <f>'Отсутствие потенциала'!AB20</f>
        <v>4.4000000000000004</v>
      </c>
      <c r="AE21" s="249">
        <f>'Отсутствие потенциала'!AF20</f>
        <v>7.3</v>
      </c>
      <c r="AF21" s="19">
        <f>'Отсутствие потенциала'!AG20</f>
        <v>4.9000000000000004</v>
      </c>
      <c r="AG21" s="20">
        <f t="shared" si="2"/>
        <v>5.6</v>
      </c>
      <c r="AH21" s="50">
        <f t="shared" si="11"/>
        <v>5.2</v>
      </c>
      <c r="AI21" s="20" t="str">
        <f t="shared" si="6"/>
        <v>средний</v>
      </c>
      <c r="AJ21" s="83">
        <f t="shared" si="4"/>
        <v>10</v>
      </c>
      <c r="AK21" s="84">
        <f>VLOOKUP($C21,'Индекс надежности данных'!$A$2:$H$52,8,FALSE)</f>
        <v>4.3</v>
      </c>
      <c r="AL21" s="85">
        <f>'Imputed and missing data hidden'!BK19</f>
        <v>2</v>
      </c>
      <c r="AM21" s="86">
        <f t="shared" ref="AM21" si="12">AL21/54</f>
        <v>3.7037037037037035E-2</v>
      </c>
      <c r="AN21" s="87">
        <f>'Indicator Date hidden2'!BI20</f>
        <v>0.625</v>
      </c>
      <c r="AO21" s="87">
        <f>'Географич. уровень инд'!BP22</f>
        <v>1.2692307692307692</v>
      </c>
    </row>
    <row r="22" spans="1:41" ht="15.75">
      <c r="A22" s="336" t="s">
        <v>235</v>
      </c>
      <c r="B22" s="331" t="s">
        <v>237</v>
      </c>
      <c r="C22" s="332" t="s">
        <v>65</v>
      </c>
      <c r="D22" s="238">
        <f>'Опасность&amp;Подверженность'!AF21</f>
        <v>6.4</v>
      </c>
      <c r="E22" s="233">
        <f>'Опасность&amp;Подверженность'!AG21</f>
        <v>6.5</v>
      </c>
      <c r="F22" s="233">
        <f>'Опасность&amp;Подверженность'!AH21</f>
        <v>0</v>
      </c>
      <c r="G22" s="233">
        <f>'Опасность&amp;Подверженность'!AJ21</f>
        <v>0</v>
      </c>
      <c r="H22" s="19">
        <f>'Опасность&amp;Подверженность'!AK21</f>
        <v>3.9</v>
      </c>
      <c r="I22" s="233">
        <f>'Опасность&amp;Подверженность'!AN21</f>
        <v>6.1</v>
      </c>
      <c r="J22" s="233">
        <f>'Опасность&amp;Подверженность'!AQ21</f>
        <v>7.5</v>
      </c>
      <c r="K22" s="19">
        <f>'Опасность&amp;Подверженность'!AR21</f>
        <v>7.5</v>
      </c>
      <c r="L22" s="20">
        <f t="shared" si="0"/>
        <v>6</v>
      </c>
      <c r="M22" s="245">
        <f>Уязвимость!G21</f>
        <v>2.6</v>
      </c>
      <c r="N22" s="245">
        <f>Уязвимость!K21</f>
        <v>4</v>
      </c>
      <c r="O22" s="245">
        <f>Уязвимость!Q21</f>
        <v>7</v>
      </c>
      <c r="P22" s="131">
        <f>Уязвимость!R21</f>
        <v>4.0999999999999996</v>
      </c>
      <c r="Q22" s="245">
        <f>Уязвимость!V21</f>
        <v>0.9</v>
      </c>
      <c r="R22" s="245">
        <f>Уязвимость!AB21</f>
        <v>5.5</v>
      </c>
      <c r="S22" s="245">
        <f>Уязвимость!AD21</f>
        <v>5.2</v>
      </c>
      <c r="T22" s="245" t="str">
        <f>Уязвимость!AF21</f>
        <v>x</v>
      </c>
      <c r="U22" s="245">
        <f>Уязвимость!AK21</f>
        <v>4.4000000000000004</v>
      </c>
      <c r="V22" s="19">
        <f>Уязвимость!AL21</f>
        <v>4.2</v>
      </c>
      <c r="W22" s="20">
        <f t="shared" si="1"/>
        <v>4.2</v>
      </c>
      <c r="X22" s="249">
        <f>'Отсутствие потенциала'!E21</f>
        <v>3.3</v>
      </c>
      <c r="Y22" s="249">
        <f>'Отсутствие потенциала'!H21</f>
        <v>8.9</v>
      </c>
      <c r="Z22" s="249">
        <f>'Отсутствие потенциала'!N21</f>
        <v>3.6</v>
      </c>
      <c r="AA22" s="249">
        <f>'Отсутствие потенциала'!S21</f>
        <v>6.3</v>
      </c>
      <c r="AB22" s="19">
        <f>'Отсутствие потенциала'!T21</f>
        <v>5.5</v>
      </c>
      <c r="AC22" s="249">
        <f>'Отсутствие потенциала'!W21</f>
        <v>3</v>
      </c>
      <c r="AD22" s="249">
        <f>'Отсутствие потенциала'!AB21</f>
        <v>0.5</v>
      </c>
      <c r="AE22" s="249">
        <f>'Отсутствие потенциала'!AF21</f>
        <v>6.8</v>
      </c>
      <c r="AF22" s="19">
        <f>'Отсутствие потенциала'!AG21</f>
        <v>3.4</v>
      </c>
      <c r="AG22" s="20">
        <f t="shared" si="2"/>
        <v>4.5</v>
      </c>
      <c r="AH22" s="50">
        <f t="shared" si="11"/>
        <v>4.8</v>
      </c>
      <c r="AI22" s="20" t="str">
        <f t="shared" si="6"/>
        <v>средний</v>
      </c>
      <c r="AJ22" s="83">
        <f t="shared" si="4"/>
        <v>14</v>
      </c>
      <c r="AK22" s="84">
        <f>VLOOKUP($C22,'Индекс надежности данных'!$A$2:$H$52,8,FALSE)</f>
        <v>4.3</v>
      </c>
      <c r="AL22" s="85">
        <f>'Imputed and missing data hidden'!BK20</f>
        <v>2</v>
      </c>
      <c r="AM22" s="86">
        <f t="shared" ref="AM22:AM29" si="13">AL22/54</f>
        <v>3.7037037037037035E-2</v>
      </c>
      <c r="AN22" s="87">
        <f>'Indicator Date hidden2'!BI21</f>
        <v>0.625</v>
      </c>
      <c r="AO22" s="87">
        <f>'Географич. уровень инд'!BP23</f>
        <v>1.2692307692307692</v>
      </c>
    </row>
    <row r="23" spans="1:41" ht="15.75">
      <c r="A23" s="336" t="s">
        <v>235</v>
      </c>
      <c r="B23" s="331" t="s">
        <v>238</v>
      </c>
      <c r="C23" s="332" t="s">
        <v>66</v>
      </c>
      <c r="D23" s="238">
        <f>'Опасность&amp;Подверженность'!AF22</f>
        <v>6</v>
      </c>
      <c r="E23" s="233">
        <f>'Опасность&amp;Подверженность'!AG22</f>
        <v>5</v>
      </c>
      <c r="F23" s="233">
        <f>'Опасность&amp;Подверженность'!AH22</f>
        <v>5.0999999999999996</v>
      </c>
      <c r="G23" s="233">
        <f>'Опасность&amp;Подверженность'!AJ22</f>
        <v>2</v>
      </c>
      <c r="H23" s="19">
        <f>'Опасность&amp;Подверженность'!AK22</f>
        <v>4.7</v>
      </c>
      <c r="I23" s="233">
        <f>'Опасность&amp;Подверженность'!AN22</f>
        <v>6.1</v>
      </c>
      <c r="J23" s="233">
        <f>'Опасность&amp;Подверженность'!AQ22</f>
        <v>6.3</v>
      </c>
      <c r="K23" s="19">
        <f>'Опасность&amp;Подверженность'!AR22</f>
        <v>6.3</v>
      </c>
      <c r="L23" s="20">
        <f t="shared" si="0"/>
        <v>5.6</v>
      </c>
      <c r="M23" s="245">
        <f>Уязвимость!G22</f>
        <v>2.2999999999999998</v>
      </c>
      <c r="N23" s="245">
        <f>Уязвимость!K22</f>
        <v>5</v>
      </c>
      <c r="O23" s="245">
        <f>Уязвимость!Q22</f>
        <v>7</v>
      </c>
      <c r="P23" s="131">
        <f>Уязвимость!R22</f>
        <v>4.2</v>
      </c>
      <c r="Q23" s="245">
        <f>Уязвимость!V22</f>
        <v>0.9</v>
      </c>
      <c r="R23" s="245">
        <f>Уязвимость!AB22</f>
        <v>4.3</v>
      </c>
      <c r="S23" s="245">
        <f>Уязвимость!AD22</f>
        <v>3.9</v>
      </c>
      <c r="T23" s="245" t="str">
        <f>Уязвимость!AF22</f>
        <v>x</v>
      </c>
      <c r="U23" s="245">
        <f>Уязвимость!AK22</f>
        <v>4.4000000000000004</v>
      </c>
      <c r="V23" s="19">
        <f>Уязвимость!AL22</f>
        <v>3.5</v>
      </c>
      <c r="W23" s="20">
        <f t="shared" si="1"/>
        <v>3.9</v>
      </c>
      <c r="X23" s="249">
        <f>'Отсутствие потенциала'!E22</f>
        <v>3.3</v>
      </c>
      <c r="Y23" s="249">
        <f>'Отсутствие потенциала'!H22</f>
        <v>9.6</v>
      </c>
      <c r="Z23" s="249">
        <f>'Отсутствие потенциала'!N22</f>
        <v>7.1</v>
      </c>
      <c r="AA23" s="249">
        <f>'Отсутствие потенциала'!S22</f>
        <v>6.3</v>
      </c>
      <c r="AB23" s="19">
        <f>'Отсутствие потенциала'!T22</f>
        <v>6.6</v>
      </c>
      <c r="AC23" s="249">
        <f>'Отсутствие потенциала'!W22</f>
        <v>3</v>
      </c>
      <c r="AD23" s="249">
        <f>'Отсутствие потенциала'!AB22</f>
        <v>3.5</v>
      </c>
      <c r="AE23" s="249">
        <f>'Отсутствие потенциала'!AF22</f>
        <v>7.5</v>
      </c>
      <c r="AF23" s="19">
        <f>'Отсутствие потенциала'!AG22</f>
        <v>4.7</v>
      </c>
      <c r="AG23" s="20">
        <f t="shared" si="2"/>
        <v>5.7</v>
      </c>
      <c r="AH23" s="50">
        <f t="shared" si="11"/>
        <v>5</v>
      </c>
      <c r="AI23" s="20" t="str">
        <f t="shared" si="6"/>
        <v>средний</v>
      </c>
      <c r="AJ23" s="83">
        <f t="shared" si="4"/>
        <v>11</v>
      </c>
      <c r="AK23" s="84">
        <f>VLOOKUP($C23,'Индекс надежности данных'!$A$2:$H$52,8,FALSE)</f>
        <v>4.3</v>
      </c>
      <c r="AL23" s="85">
        <f>'Imputed and missing data hidden'!BK21</f>
        <v>2</v>
      </c>
      <c r="AM23" s="86">
        <f t="shared" si="13"/>
        <v>3.7037037037037035E-2</v>
      </c>
      <c r="AN23" s="87">
        <f>'Indicator Date hidden2'!BI22</f>
        <v>0.625</v>
      </c>
      <c r="AO23" s="87">
        <f>'Географич. уровень инд'!BP24</f>
        <v>1.2692307692307692</v>
      </c>
    </row>
    <row r="24" spans="1:41" ht="15.75">
      <c r="A24" s="336" t="s">
        <v>235</v>
      </c>
      <c r="B24" s="331" t="s">
        <v>239</v>
      </c>
      <c r="C24" s="332" t="s">
        <v>67</v>
      </c>
      <c r="D24" s="238">
        <f>'Опасность&amp;Подверженность'!AF23</f>
        <v>7.9</v>
      </c>
      <c r="E24" s="233">
        <f>'Опасность&amp;Подверженность'!AG23</f>
        <v>4.7</v>
      </c>
      <c r="F24" s="233">
        <f>'Опасность&amp;Подверженность'!AH23</f>
        <v>7.7</v>
      </c>
      <c r="G24" s="233">
        <f>'Опасность&amp;Подверженность'!AJ23</f>
        <v>2.5</v>
      </c>
      <c r="H24" s="19">
        <f>'Опасность&amp;Подверженность'!AK23</f>
        <v>6.2</v>
      </c>
      <c r="I24" s="233">
        <f>'Опасность&amp;Подверженность'!AN23</f>
        <v>6.1</v>
      </c>
      <c r="J24" s="233">
        <f>'Опасность&amp;Подверженность'!AQ23</f>
        <v>6.3</v>
      </c>
      <c r="K24" s="19">
        <f>'Опасность&amp;Подверженность'!AR23</f>
        <v>6.3</v>
      </c>
      <c r="L24" s="20">
        <f t="shared" si="0"/>
        <v>6.3</v>
      </c>
      <c r="M24" s="245">
        <f>Уязвимость!G23</f>
        <v>2.7</v>
      </c>
      <c r="N24" s="245">
        <f>Уязвимость!K23</f>
        <v>5.0999999999999996</v>
      </c>
      <c r="O24" s="245">
        <f>Уязвимость!Q23</f>
        <v>7</v>
      </c>
      <c r="P24" s="131">
        <f>Уязвимость!R23</f>
        <v>4.4000000000000004</v>
      </c>
      <c r="Q24" s="245">
        <f>Уязвимость!V23</f>
        <v>0.9</v>
      </c>
      <c r="R24" s="245">
        <f>Уязвимость!AB23</f>
        <v>2.1</v>
      </c>
      <c r="S24" s="245">
        <f>Уязвимость!AD23</f>
        <v>3.1</v>
      </c>
      <c r="T24" s="245" t="str">
        <f>Уязвимость!AF23</f>
        <v>x</v>
      </c>
      <c r="U24" s="245">
        <f>Уязвимость!AK23</f>
        <v>4.4000000000000004</v>
      </c>
      <c r="V24" s="19">
        <f>Уязвимость!AL23</f>
        <v>2.7</v>
      </c>
      <c r="W24" s="20">
        <f t="shared" si="1"/>
        <v>3.6</v>
      </c>
      <c r="X24" s="249">
        <f>'Отсутствие потенциала'!E23</f>
        <v>3.3</v>
      </c>
      <c r="Y24" s="249">
        <f>'Отсутствие потенциала'!H23</f>
        <v>9.1</v>
      </c>
      <c r="Z24" s="249">
        <f>'Отсутствие потенциала'!N23</f>
        <v>3.9</v>
      </c>
      <c r="AA24" s="249">
        <f>'Отсутствие потенциала'!S23</f>
        <v>6.3</v>
      </c>
      <c r="AB24" s="19">
        <f>'Отсутствие потенциала'!T23</f>
        <v>5.7</v>
      </c>
      <c r="AC24" s="249">
        <f>'Отсутствие потенциала'!W23</f>
        <v>3</v>
      </c>
      <c r="AD24" s="249">
        <f>'Отсутствие потенциала'!AB23</f>
        <v>3.5</v>
      </c>
      <c r="AE24" s="249">
        <f>'Отсутствие потенциала'!AF23</f>
        <v>9.1</v>
      </c>
      <c r="AF24" s="19">
        <f>'Отсутствие потенциала'!AG23</f>
        <v>5.2</v>
      </c>
      <c r="AG24" s="20">
        <f t="shared" si="2"/>
        <v>5.5</v>
      </c>
      <c r="AH24" s="50">
        <f t="shared" si="11"/>
        <v>5</v>
      </c>
      <c r="AI24" s="20" t="str">
        <f t="shared" si="6"/>
        <v>средний</v>
      </c>
      <c r="AJ24" s="83">
        <f t="shared" si="4"/>
        <v>11</v>
      </c>
      <c r="AK24" s="84">
        <f>VLOOKUP($C24,'Индекс надежности данных'!$A$2:$H$52,8,FALSE)</f>
        <v>4.3</v>
      </c>
      <c r="AL24" s="85">
        <f>'Imputed and missing data hidden'!BK22</f>
        <v>2</v>
      </c>
      <c r="AM24" s="86">
        <f t="shared" si="13"/>
        <v>3.7037037037037035E-2</v>
      </c>
      <c r="AN24" s="87">
        <f>'Indicator Date hidden2'!BI23</f>
        <v>0.625</v>
      </c>
      <c r="AO24" s="87">
        <f>'Географич. уровень инд'!BP25</f>
        <v>1.2692307692307692</v>
      </c>
    </row>
    <row r="25" spans="1:41" ht="15.75">
      <c r="A25" s="336" t="s">
        <v>235</v>
      </c>
      <c r="B25" s="331" t="s">
        <v>240</v>
      </c>
      <c r="C25" s="332" t="s">
        <v>68</v>
      </c>
      <c r="D25" s="238">
        <f>'Опасность&amp;Подверженность'!AF24</f>
        <v>9.1999999999999993</v>
      </c>
      <c r="E25" s="233">
        <f>'Опасность&amp;Подверженность'!AG24</f>
        <v>7.1</v>
      </c>
      <c r="F25" s="233">
        <f>'Опасность&amp;Подверженность'!AH24</f>
        <v>9.1999999999999993</v>
      </c>
      <c r="G25" s="233">
        <f>'Опасность&amp;Подверженность'!AJ24</f>
        <v>8.3000000000000007</v>
      </c>
      <c r="H25" s="19">
        <f>'Опасность&amp;Подверженность'!AK24</f>
        <v>8.6</v>
      </c>
      <c r="I25" s="233">
        <f>'Опасность&amp;Подверженность'!AN24</f>
        <v>6.1</v>
      </c>
      <c r="J25" s="233">
        <f>'Опасность&amp;Подверженность'!AQ24</f>
        <v>6.3</v>
      </c>
      <c r="K25" s="19">
        <f>'Опасность&amp;Подверженность'!AR24</f>
        <v>6.3</v>
      </c>
      <c r="L25" s="20">
        <f t="shared" si="0"/>
        <v>7.6</v>
      </c>
      <c r="M25" s="245">
        <f>Уязвимость!G24</f>
        <v>3.1</v>
      </c>
      <c r="N25" s="245">
        <f>Уязвимость!K24</f>
        <v>5.4</v>
      </c>
      <c r="O25" s="245">
        <f>Уязвимость!Q24</f>
        <v>7</v>
      </c>
      <c r="P25" s="131">
        <f>Уязвимость!R24</f>
        <v>4.7</v>
      </c>
      <c r="Q25" s="245">
        <f>Уязвимость!V24</f>
        <v>0.9</v>
      </c>
      <c r="R25" s="245">
        <f>Уязвимость!AB24</f>
        <v>2.1</v>
      </c>
      <c r="S25" s="245">
        <f>Уязвимость!AD24</f>
        <v>3</v>
      </c>
      <c r="T25" s="245" t="str">
        <f>Уязвимость!AF24</f>
        <v>x</v>
      </c>
      <c r="U25" s="245">
        <f>Уязвимость!AK24</f>
        <v>4.4000000000000004</v>
      </c>
      <c r="V25" s="19">
        <f>Уязвимость!AL24</f>
        <v>2.7</v>
      </c>
      <c r="W25" s="20">
        <f t="shared" si="1"/>
        <v>3.8</v>
      </c>
      <c r="X25" s="249">
        <f>'Отсутствие потенциала'!E24</f>
        <v>3.3</v>
      </c>
      <c r="Y25" s="249">
        <f>'Отсутствие потенциала'!H24</f>
        <v>9.8000000000000007</v>
      </c>
      <c r="Z25" s="249">
        <f>'Отсутствие потенциала'!N24</f>
        <v>4.9000000000000004</v>
      </c>
      <c r="AA25" s="249">
        <f>'Отсутствие потенциала'!S24</f>
        <v>6.3</v>
      </c>
      <c r="AB25" s="19">
        <f>'Отсутствие потенциала'!T24</f>
        <v>6.1</v>
      </c>
      <c r="AC25" s="249">
        <f>'Отсутствие потенциала'!W24</f>
        <v>3</v>
      </c>
      <c r="AD25" s="249">
        <f>'Отсутствие потенциала'!AB24</f>
        <v>5</v>
      </c>
      <c r="AE25" s="249">
        <f>'Отсутствие потенциала'!AF24</f>
        <v>8.6999999999999993</v>
      </c>
      <c r="AF25" s="19">
        <f>'Отсутствие потенциала'!AG24</f>
        <v>5.6</v>
      </c>
      <c r="AG25" s="20">
        <f t="shared" si="2"/>
        <v>5.9</v>
      </c>
      <c r="AH25" s="50">
        <f t="shared" si="11"/>
        <v>5.5</v>
      </c>
      <c r="AI25" s="20" t="str">
        <f t="shared" si="6"/>
        <v>высокий</v>
      </c>
      <c r="AJ25" s="83">
        <f t="shared" si="4"/>
        <v>7</v>
      </c>
      <c r="AK25" s="84">
        <f>VLOOKUP($C25,'Индекс надежности данных'!$A$2:$H$52,8,FALSE)</f>
        <v>4.3</v>
      </c>
      <c r="AL25" s="85">
        <f>'Imputed and missing data hidden'!BK23</f>
        <v>2</v>
      </c>
      <c r="AM25" s="86">
        <f t="shared" si="13"/>
        <v>3.7037037037037035E-2</v>
      </c>
      <c r="AN25" s="87">
        <f>'Indicator Date hidden2'!BI24</f>
        <v>0.625</v>
      </c>
      <c r="AO25" s="87">
        <f>'Географич. уровень инд'!BP26</f>
        <v>1.2692307692307692</v>
      </c>
    </row>
    <row r="26" spans="1:41" ht="15.75">
      <c r="A26" s="336" t="s">
        <v>235</v>
      </c>
      <c r="B26" s="331" t="s">
        <v>241</v>
      </c>
      <c r="C26" s="332" t="s">
        <v>69</v>
      </c>
      <c r="D26" s="238">
        <f>'Опасность&amp;Подверженность'!AF25</f>
        <v>5.7</v>
      </c>
      <c r="E26" s="233">
        <f>'Опасность&amp;Подверженность'!AG25</f>
        <v>6.2</v>
      </c>
      <c r="F26" s="233">
        <f>'Опасность&amp;Подверженность'!AH25</f>
        <v>7.3</v>
      </c>
      <c r="G26" s="233">
        <f>'Опасность&amp;Подверженность'!AJ25</f>
        <v>2</v>
      </c>
      <c r="H26" s="19">
        <f>'Опасность&amp;Подверженность'!AK25</f>
        <v>5.6</v>
      </c>
      <c r="I26" s="233">
        <f>'Опасность&amp;Подверженность'!AN25</f>
        <v>6.1</v>
      </c>
      <c r="J26" s="233">
        <f>'Опасность&amp;Подверженность'!AQ25</f>
        <v>6.3</v>
      </c>
      <c r="K26" s="19">
        <f>'Опасность&amp;Подверженность'!AR25</f>
        <v>6.3</v>
      </c>
      <c r="L26" s="20">
        <f t="shared" si="0"/>
        <v>6</v>
      </c>
      <c r="M26" s="245">
        <f>Уязвимость!G25</f>
        <v>2.6</v>
      </c>
      <c r="N26" s="245">
        <f>Уязвимость!K25</f>
        <v>5.2</v>
      </c>
      <c r="O26" s="245">
        <f>Уязвимость!Q25</f>
        <v>7</v>
      </c>
      <c r="P26" s="131">
        <f>Уязвимость!R25</f>
        <v>4.4000000000000004</v>
      </c>
      <c r="Q26" s="245">
        <f>Уязвимость!V25</f>
        <v>0.9</v>
      </c>
      <c r="R26" s="245">
        <f>Уязвимость!AB25</f>
        <v>2.1</v>
      </c>
      <c r="S26" s="245">
        <f>Уязвимость!AD25</f>
        <v>8.4</v>
      </c>
      <c r="T26" s="245" t="str">
        <f>Уязвимость!AF25</f>
        <v>x</v>
      </c>
      <c r="U26" s="245">
        <f>Уязвимость!AK25</f>
        <v>4.4000000000000004</v>
      </c>
      <c r="V26" s="19">
        <f>Уязвимость!AL25</f>
        <v>4.7</v>
      </c>
      <c r="W26" s="20">
        <f t="shared" si="1"/>
        <v>4.5999999999999996</v>
      </c>
      <c r="X26" s="249">
        <f>'Отсутствие потенциала'!E25</f>
        <v>3.3</v>
      </c>
      <c r="Y26" s="249">
        <f>'Отсутствие потенциала'!H25</f>
        <v>9.8000000000000007</v>
      </c>
      <c r="Z26" s="249">
        <f>'Отсутствие потенциала'!N25</f>
        <v>4.4000000000000004</v>
      </c>
      <c r="AA26" s="249">
        <f>'Отсутствие потенциала'!S25</f>
        <v>6.3</v>
      </c>
      <c r="AB26" s="19">
        <f>'Отсутствие потенциала'!T25</f>
        <v>6</v>
      </c>
      <c r="AC26" s="249">
        <f>'Отсутствие потенциала'!W25</f>
        <v>3</v>
      </c>
      <c r="AD26" s="249">
        <f>'Отсутствие потенциала'!AB25</f>
        <v>3.3</v>
      </c>
      <c r="AE26" s="249">
        <f>'Отсутствие потенциала'!AF25</f>
        <v>8.6999999999999993</v>
      </c>
      <c r="AF26" s="19">
        <f>'Отсутствие потенциала'!AG25</f>
        <v>5</v>
      </c>
      <c r="AG26" s="20">
        <f t="shared" si="2"/>
        <v>5.5</v>
      </c>
      <c r="AH26" s="50">
        <f t="shared" si="11"/>
        <v>5.3</v>
      </c>
      <c r="AI26" s="20" t="str">
        <f t="shared" si="6"/>
        <v>высокий</v>
      </c>
      <c r="AJ26" s="83">
        <f t="shared" si="4"/>
        <v>9</v>
      </c>
      <c r="AK26" s="84">
        <f>VLOOKUP($C26,'Индекс надежности данных'!$A$2:$H$52,8,FALSE)</f>
        <v>4.3</v>
      </c>
      <c r="AL26" s="85">
        <f>'Imputed and missing data hidden'!BK24</f>
        <v>2</v>
      </c>
      <c r="AM26" s="86">
        <f t="shared" si="13"/>
        <v>3.7037037037037035E-2</v>
      </c>
      <c r="AN26" s="87">
        <f>'Indicator Date hidden2'!BI25</f>
        <v>0.625</v>
      </c>
      <c r="AO26" s="87">
        <f>'Географич. уровень инд'!BP27</f>
        <v>1.2692307692307692</v>
      </c>
    </row>
    <row r="27" spans="1:41" ht="15.75">
      <c r="A27" s="336" t="s">
        <v>235</v>
      </c>
      <c r="B27" s="331" t="s">
        <v>242</v>
      </c>
      <c r="C27" s="332" t="s">
        <v>70</v>
      </c>
      <c r="D27" s="238">
        <f>'Опасность&amp;Подверженность'!AF26</f>
        <v>9.1999999999999993</v>
      </c>
      <c r="E27" s="233">
        <f>'Опасность&amp;Подверженность'!AG26</f>
        <v>6.4</v>
      </c>
      <c r="F27" s="233">
        <f>'Опасность&amp;Подверженность'!AH26</f>
        <v>9.4</v>
      </c>
      <c r="G27" s="233">
        <f>'Опасность&amp;Подверженность'!AJ26</f>
        <v>6.5</v>
      </c>
      <c r="H27" s="19">
        <f>'Опасность&amp;Подверженность'!AK26</f>
        <v>8.1999999999999993</v>
      </c>
      <c r="I27" s="233">
        <f>'Опасность&amp;Подверженность'!AN26</f>
        <v>6.1</v>
      </c>
      <c r="J27" s="233">
        <f>'Опасность&amp;Подверженность'!AQ26</f>
        <v>7.5</v>
      </c>
      <c r="K27" s="19">
        <f>'Опасность&amp;Подверженность'!AR26</f>
        <v>7.5</v>
      </c>
      <c r="L27" s="20">
        <f t="shared" si="0"/>
        <v>7.9</v>
      </c>
      <c r="M27" s="245">
        <f>Уязвимость!G26</f>
        <v>2.9</v>
      </c>
      <c r="N27" s="245">
        <f>Уязвимость!K26</f>
        <v>4.9000000000000004</v>
      </c>
      <c r="O27" s="245">
        <f>Уязвимость!Q26</f>
        <v>7</v>
      </c>
      <c r="P27" s="131">
        <f>Уязвимость!R26</f>
        <v>4.4000000000000004</v>
      </c>
      <c r="Q27" s="245">
        <f>Уязвимость!V26</f>
        <v>0.9</v>
      </c>
      <c r="R27" s="245">
        <f>Уязвимость!AB26</f>
        <v>2.1</v>
      </c>
      <c r="S27" s="245">
        <f>Уязвимость!AD26</f>
        <v>3.1</v>
      </c>
      <c r="T27" s="245" t="str">
        <f>Уязвимость!AF26</f>
        <v>x</v>
      </c>
      <c r="U27" s="245">
        <f>Уязвимость!AK26</f>
        <v>4.4000000000000004</v>
      </c>
      <c r="V27" s="19">
        <f>Уязвимость!AL26</f>
        <v>2.7</v>
      </c>
      <c r="W27" s="20">
        <f t="shared" si="1"/>
        <v>3.6</v>
      </c>
      <c r="X27" s="249">
        <f>'Отсутствие потенциала'!E26</f>
        <v>3.3</v>
      </c>
      <c r="Y27" s="249">
        <f>'Отсутствие потенциала'!H26</f>
        <v>9.9</v>
      </c>
      <c r="Z27" s="249">
        <f>'Отсутствие потенциала'!N26</f>
        <v>4.5999999999999996</v>
      </c>
      <c r="AA27" s="249">
        <f>'Отсутствие потенциала'!S26</f>
        <v>6.3</v>
      </c>
      <c r="AB27" s="19">
        <f>'Отсутствие потенциала'!T26</f>
        <v>6</v>
      </c>
      <c r="AC27" s="249">
        <f>'Отсутствие потенциала'!W26</f>
        <v>3</v>
      </c>
      <c r="AD27" s="249">
        <f>'Отсутствие потенциала'!AB26</f>
        <v>4</v>
      </c>
      <c r="AE27" s="249">
        <f>'Отсутствие потенциала'!AF26</f>
        <v>7.1</v>
      </c>
      <c r="AF27" s="19">
        <f>'Отсутствие потенциала'!AG26</f>
        <v>4.7</v>
      </c>
      <c r="AG27" s="20">
        <f t="shared" si="2"/>
        <v>5.4</v>
      </c>
      <c r="AH27" s="50">
        <f t="shared" si="11"/>
        <v>5.4</v>
      </c>
      <c r="AI27" s="20" t="str">
        <f t="shared" si="6"/>
        <v>высокий</v>
      </c>
      <c r="AJ27" s="83">
        <f t="shared" si="4"/>
        <v>8</v>
      </c>
      <c r="AK27" s="84">
        <f>VLOOKUP($C27,'Индекс надежности данных'!$A$2:$H$52,8,FALSE)</f>
        <v>4.5</v>
      </c>
      <c r="AL27" s="85">
        <f>'Imputed and missing data hidden'!BK25</f>
        <v>3</v>
      </c>
      <c r="AM27" s="86">
        <f t="shared" si="13"/>
        <v>5.5555555555555552E-2</v>
      </c>
      <c r="AN27" s="87">
        <f>'Indicator Date hidden2'!BI26</f>
        <v>0.625</v>
      </c>
      <c r="AO27" s="87">
        <f>'Географич. уровень инд'!BP28</f>
        <v>1.2692307692307692</v>
      </c>
    </row>
    <row r="28" spans="1:41" ht="15.75">
      <c r="A28" s="336" t="s">
        <v>235</v>
      </c>
      <c r="B28" s="331" t="s">
        <v>243</v>
      </c>
      <c r="C28" s="332" t="s">
        <v>71</v>
      </c>
      <c r="D28" s="238">
        <f>'Опасность&amp;Подверженность'!AF27</f>
        <v>9.1</v>
      </c>
      <c r="E28" s="233">
        <f>'Опасность&amp;Подверженность'!AG27</f>
        <v>6.5</v>
      </c>
      <c r="F28" s="233">
        <f>'Опасность&amp;Подверженность'!AH27</f>
        <v>0</v>
      </c>
      <c r="G28" s="233">
        <f>'Опасность&amp;Подверженность'!AJ27</f>
        <v>7.7</v>
      </c>
      <c r="H28" s="19">
        <f>'Опасность&amp;Подверженность'!AK27</f>
        <v>6.8</v>
      </c>
      <c r="I28" s="233">
        <f>'Опасность&amp;Подверженность'!AN27</f>
        <v>6.1</v>
      </c>
      <c r="J28" s="233">
        <f>'Опасность&amp;Подверженность'!AQ27</f>
        <v>7.5</v>
      </c>
      <c r="K28" s="19">
        <f>'Опасность&amp;Подверженность'!AR27</f>
        <v>7.5</v>
      </c>
      <c r="L28" s="20">
        <f t="shared" si="0"/>
        <v>7.2</v>
      </c>
      <c r="M28" s="245">
        <f>Уязвимость!G27</f>
        <v>4.7</v>
      </c>
      <c r="N28" s="245">
        <f>Уязвимость!K27</f>
        <v>5.7</v>
      </c>
      <c r="O28" s="245">
        <f>Уязвимость!Q27</f>
        <v>7</v>
      </c>
      <c r="P28" s="131">
        <f>Уязвимость!R27</f>
        <v>5.5</v>
      </c>
      <c r="Q28" s="245">
        <f>Уязвимость!V27</f>
        <v>0.9</v>
      </c>
      <c r="R28" s="245">
        <f>Уязвимость!AB27</f>
        <v>2.2000000000000002</v>
      </c>
      <c r="S28" s="245">
        <f>Уязвимость!AD27</f>
        <v>6.6</v>
      </c>
      <c r="T28" s="245" t="str">
        <f>Уязвимость!AF27</f>
        <v>x</v>
      </c>
      <c r="U28" s="245">
        <f>Уязвимость!AK27</f>
        <v>4.4000000000000004</v>
      </c>
      <c r="V28" s="19">
        <f>Уязвимость!AL27</f>
        <v>3.9</v>
      </c>
      <c r="W28" s="20">
        <f t="shared" si="1"/>
        <v>4.8</v>
      </c>
      <c r="X28" s="249">
        <f>'Отсутствие потенциала'!E27</f>
        <v>3.3</v>
      </c>
      <c r="Y28" s="249">
        <f>'Отсутствие потенциала'!H27</f>
        <v>9.5</v>
      </c>
      <c r="Z28" s="249">
        <f>'Отсутствие потенциала'!N27</f>
        <v>6</v>
      </c>
      <c r="AA28" s="249">
        <f>'Отсутствие потенциала'!S27</f>
        <v>6.3</v>
      </c>
      <c r="AB28" s="19">
        <f>'Отсутствие потенциала'!T27</f>
        <v>6.3</v>
      </c>
      <c r="AC28" s="249">
        <f>'Отсутствие потенциала'!W27</f>
        <v>3</v>
      </c>
      <c r="AD28" s="249">
        <f>'Отсутствие потенциала'!AB27</f>
        <v>0.4</v>
      </c>
      <c r="AE28" s="249">
        <f>'Отсутствие потенциала'!AF27</f>
        <v>7.1</v>
      </c>
      <c r="AF28" s="19">
        <f>'Отсутствие потенциала'!AG27</f>
        <v>3.5</v>
      </c>
      <c r="AG28" s="20">
        <f t="shared" si="2"/>
        <v>5.0999999999999996</v>
      </c>
      <c r="AH28" s="50">
        <f t="shared" si="11"/>
        <v>5.6</v>
      </c>
      <c r="AI28" s="20" t="str">
        <f t="shared" si="6"/>
        <v>высокий</v>
      </c>
      <c r="AJ28" s="83">
        <f t="shared" si="4"/>
        <v>6</v>
      </c>
      <c r="AK28" s="84">
        <f>VLOOKUP($C28,'Индекс надежности данных'!$A$2:$H$52,8,FALSE)</f>
        <v>4.5</v>
      </c>
      <c r="AL28" s="85">
        <f>'Imputed and missing data hidden'!BK26</f>
        <v>3</v>
      </c>
      <c r="AM28" s="86">
        <f t="shared" si="13"/>
        <v>5.5555555555555552E-2</v>
      </c>
      <c r="AN28" s="87">
        <f>'Indicator Date hidden2'!BI27</f>
        <v>0.625</v>
      </c>
      <c r="AO28" s="87">
        <f>'Географич. уровень инд'!BP29</f>
        <v>1.2692307692307692</v>
      </c>
    </row>
    <row r="29" spans="1:41" ht="15.75">
      <c r="A29" s="336" t="s">
        <v>235</v>
      </c>
      <c r="B29" s="331" t="s">
        <v>244</v>
      </c>
      <c r="C29" s="332" t="s">
        <v>72</v>
      </c>
      <c r="D29" s="238">
        <f>'Опасность&amp;Подверженность'!AF28</f>
        <v>5.3</v>
      </c>
      <c r="E29" s="233">
        <f>'Опасность&amp;Подверженность'!AG28</f>
        <v>5.0999999999999996</v>
      </c>
      <c r="F29" s="233">
        <f>'Опасность&amp;Подверженность'!AH28</f>
        <v>7.2</v>
      </c>
      <c r="G29" s="233">
        <f>'Опасность&amp;Подверженность'!AJ28</f>
        <v>5.3</v>
      </c>
      <c r="H29" s="19">
        <f>'Опасность&amp;Подверженность'!AK28</f>
        <v>5.8</v>
      </c>
      <c r="I29" s="233">
        <f>'Опасность&amp;Подверженность'!AN28</f>
        <v>6.1</v>
      </c>
      <c r="J29" s="233">
        <f>'Опасность&amp;Подверженность'!AQ28</f>
        <v>6.3</v>
      </c>
      <c r="K29" s="19">
        <f>'Опасность&amp;Подверженность'!AR28</f>
        <v>6.3</v>
      </c>
      <c r="L29" s="20">
        <f t="shared" si="0"/>
        <v>6.1</v>
      </c>
      <c r="M29" s="245">
        <f>Уязвимость!G28</f>
        <v>3.7</v>
      </c>
      <c r="N29" s="245">
        <f>Уязвимость!K28</f>
        <v>5.2</v>
      </c>
      <c r="O29" s="245">
        <f>Уязвимость!Q28</f>
        <v>7</v>
      </c>
      <c r="P29" s="131">
        <f>Уязвимость!R28</f>
        <v>4.9000000000000004</v>
      </c>
      <c r="Q29" s="245">
        <f>Уязвимость!V28</f>
        <v>0.9</v>
      </c>
      <c r="R29" s="245">
        <f>Уязвимость!AB28</f>
        <v>2</v>
      </c>
      <c r="S29" s="245">
        <f>Уязвимость!AD28</f>
        <v>2.1</v>
      </c>
      <c r="T29" s="245" t="str">
        <f>Уязвимость!AF28</f>
        <v>x</v>
      </c>
      <c r="U29" s="245">
        <f>Уязвимость!AK28</f>
        <v>4.4000000000000004</v>
      </c>
      <c r="V29" s="19">
        <f>Уязвимость!AL28</f>
        <v>2.5</v>
      </c>
      <c r="W29" s="20">
        <f t="shared" si="1"/>
        <v>3.8</v>
      </c>
      <c r="X29" s="249">
        <f>'Отсутствие потенциала'!E28</f>
        <v>3.3</v>
      </c>
      <c r="Y29" s="249">
        <f>'Отсутствие потенциала'!H28</f>
        <v>9.8000000000000007</v>
      </c>
      <c r="Z29" s="249">
        <f>'Отсутствие потенциала'!N28</f>
        <v>3.6</v>
      </c>
      <c r="AA29" s="249">
        <f>'Отсутствие потенциала'!S28</f>
        <v>6.3</v>
      </c>
      <c r="AB29" s="19">
        <f>'Отсутствие потенциала'!T28</f>
        <v>5.8</v>
      </c>
      <c r="AC29" s="249">
        <f>'Отсутствие потенциала'!W28</f>
        <v>3</v>
      </c>
      <c r="AD29" s="249">
        <f>'Отсутствие потенциала'!AB28</f>
        <v>2.9</v>
      </c>
      <c r="AE29" s="249">
        <f>'Отсутствие потенциала'!AF28</f>
        <v>9.1</v>
      </c>
      <c r="AF29" s="19">
        <f>'Отсутствие потенциала'!AG28</f>
        <v>5</v>
      </c>
      <c r="AG29" s="20">
        <f t="shared" si="2"/>
        <v>5.4</v>
      </c>
      <c r="AH29" s="50">
        <f t="shared" si="11"/>
        <v>5</v>
      </c>
      <c r="AI29" s="20" t="str">
        <f t="shared" si="6"/>
        <v>средний</v>
      </c>
      <c r="AJ29" s="83">
        <f t="shared" si="4"/>
        <v>11</v>
      </c>
      <c r="AK29" s="84">
        <f>VLOOKUP($C29,'Индекс надежности данных'!$A$2:$H$52,8,FALSE)</f>
        <v>4.3</v>
      </c>
      <c r="AL29" s="85">
        <f>'Imputed and missing data hidden'!BK27</f>
        <v>2</v>
      </c>
      <c r="AM29" s="86">
        <f t="shared" si="13"/>
        <v>3.7037037037037035E-2</v>
      </c>
      <c r="AN29" s="87">
        <f>'Indicator Date hidden2'!BI28</f>
        <v>0.625</v>
      </c>
      <c r="AO29" s="87">
        <f>'Географич. уровень инд'!BP30</f>
        <v>1.2692307692307692</v>
      </c>
    </row>
    <row r="30" spans="1:41" ht="15.75">
      <c r="A30" s="338" t="s">
        <v>245</v>
      </c>
      <c r="B30" s="339" t="s">
        <v>246</v>
      </c>
      <c r="C30" s="340" t="s">
        <v>89</v>
      </c>
      <c r="D30" s="240">
        <f>'Опасность&amp;Подверженность'!AF29</f>
        <v>9.5</v>
      </c>
      <c r="E30" s="235">
        <f>'Опасность&amp;Подверженность'!AG29</f>
        <v>7</v>
      </c>
      <c r="F30" s="235">
        <f>'Опасность&amp;Подверженность'!AH29</f>
        <v>9.8000000000000007</v>
      </c>
      <c r="G30" s="235">
        <f>'Опасность&amp;Подверженность'!AJ29</f>
        <v>2.5</v>
      </c>
      <c r="H30" s="19">
        <f>'Опасность&amp;Подверженность'!AK29</f>
        <v>8.1999999999999993</v>
      </c>
      <c r="I30" s="235">
        <f>'Опасность&amp;Подверженность'!AN29</f>
        <v>5.8</v>
      </c>
      <c r="J30" s="235">
        <f>'Опасность&amp;Подверженность'!AQ29</f>
        <v>6.7</v>
      </c>
      <c r="K30" s="19">
        <f>'Опасность&amp;Подверженность'!AR29</f>
        <v>6.7</v>
      </c>
      <c r="L30" s="20">
        <f t="shared" si="0"/>
        <v>7.5</v>
      </c>
      <c r="M30" s="247">
        <f>Уязвимость!G29</f>
        <v>5.6</v>
      </c>
      <c r="N30" s="247">
        <f>Уязвимость!K29</f>
        <v>4.8</v>
      </c>
      <c r="O30" s="247">
        <f>Уязвимость!Q29</f>
        <v>7.3</v>
      </c>
      <c r="P30" s="131">
        <f>Уязвимость!R29</f>
        <v>5.8</v>
      </c>
      <c r="Q30" s="247">
        <f>Уязвимость!V29</f>
        <v>7.8</v>
      </c>
      <c r="R30" s="247">
        <f>Уязвимость!AB29</f>
        <v>2.8</v>
      </c>
      <c r="S30" s="247">
        <f>Уязвимость!AD29</f>
        <v>3.5</v>
      </c>
      <c r="T30" s="247">
        <f>Уязвимость!AF29</f>
        <v>0.3</v>
      </c>
      <c r="U30" s="247">
        <f>Уязвимость!AK29</f>
        <v>5.7</v>
      </c>
      <c r="V30" s="19">
        <f>Уязвимость!AL29</f>
        <v>5.3</v>
      </c>
      <c r="W30" s="20">
        <f t="shared" si="1"/>
        <v>5.6</v>
      </c>
      <c r="X30" s="251">
        <f>'Отсутствие потенциала'!E29</f>
        <v>5</v>
      </c>
      <c r="Y30" s="251">
        <f>'Отсутствие потенциала'!H29</f>
        <v>10</v>
      </c>
      <c r="Z30" s="251">
        <f>'Отсутствие потенциала'!N29</f>
        <v>9</v>
      </c>
      <c r="AA30" s="251">
        <f>'Отсутствие потенциала'!S29</f>
        <v>3.7</v>
      </c>
      <c r="AB30" s="19">
        <f>'Отсутствие потенциала'!T29</f>
        <v>6.9</v>
      </c>
      <c r="AC30" s="251">
        <f>'Отсутствие потенциала'!W29</f>
        <v>5.3</v>
      </c>
      <c r="AD30" s="251">
        <f>'Отсутствие потенциала'!AB29</f>
        <v>5.2</v>
      </c>
      <c r="AE30" s="251">
        <f>'Отсутствие потенциала'!AF29</f>
        <v>6.1</v>
      </c>
      <c r="AF30" s="19">
        <f>'Отсутствие потенциала'!AG29</f>
        <v>5.5</v>
      </c>
      <c r="AG30" s="20">
        <f t="shared" si="2"/>
        <v>6.3</v>
      </c>
      <c r="AH30" s="50">
        <f t="shared" si="11"/>
        <v>6.4</v>
      </c>
      <c r="AI30" s="20" t="str">
        <f t="shared" si="6"/>
        <v>высокий</v>
      </c>
      <c r="AJ30" s="91">
        <f t="shared" si="4"/>
        <v>2</v>
      </c>
      <c r="AK30" s="84">
        <f>VLOOKUP($C30,'Индекс надежности данных'!$A$2:$H$52,8,FALSE)</f>
        <v>7.6</v>
      </c>
      <c r="AL30" s="93">
        <f>'Imputed and missing data hidden'!BK28</f>
        <v>2</v>
      </c>
      <c r="AM30" s="94">
        <f t="shared" si="5"/>
        <v>3.7037037037037035E-2</v>
      </c>
      <c r="AN30" s="95">
        <f>'Indicator Date hidden2'!BI29</f>
        <v>0.56140350877192979</v>
      </c>
      <c r="AO30" s="95">
        <f>'Географич. уровень инд'!BP31</f>
        <v>0.74285714285714288</v>
      </c>
    </row>
    <row r="31" spans="1:41" ht="15.75">
      <c r="A31" s="329" t="s">
        <v>245</v>
      </c>
      <c r="B31" s="330" t="s">
        <v>247</v>
      </c>
      <c r="C31" s="328" t="s">
        <v>90</v>
      </c>
      <c r="D31" s="238">
        <f>'Опасность&amp;Подверженность'!AF30</f>
        <v>9.3000000000000007</v>
      </c>
      <c r="E31" s="233">
        <f>'Опасность&amp;Подверженность'!AG30</f>
        <v>5.4</v>
      </c>
      <c r="F31" s="233">
        <f>'Опасность&amp;Подверженность'!AH30</f>
        <v>0</v>
      </c>
      <c r="G31" s="233">
        <f>'Опасность&amp;Подверженность'!AJ30</f>
        <v>0</v>
      </c>
      <c r="H31" s="19">
        <f>'Опасность&amp;Подверженность'!AK30</f>
        <v>5.0999999999999996</v>
      </c>
      <c r="I31" s="233">
        <f>'Опасность&amp;Подверженность'!AN30</f>
        <v>5.8</v>
      </c>
      <c r="J31" s="233">
        <f>'Опасность&amp;Подверженность'!AQ30</f>
        <v>6.7</v>
      </c>
      <c r="K31" s="19">
        <f>'Опасность&amp;Подверженность'!AR30</f>
        <v>6.7</v>
      </c>
      <c r="L31" s="20">
        <f t="shared" si="0"/>
        <v>6</v>
      </c>
      <c r="M31" s="245">
        <f>Уязвимость!G30</f>
        <v>4.5999999999999996</v>
      </c>
      <c r="N31" s="245">
        <f>Уязвимость!K30</f>
        <v>4.7</v>
      </c>
      <c r="O31" s="245">
        <f>Уязвимость!Q30</f>
        <v>7.3</v>
      </c>
      <c r="P31" s="131">
        <f>Уязвимость!R30</f>
        <v>5.3</v>
      </c>
      <c r="Q31" s="245">
        <f>Уязвимость!V30</f>
        <v>4.2</v>
      </c>
      <c r="R31" s="245">
        <f>Уязвимость!AB30</f>
        <v>3</v>
      </c>
      <c r="S31" s="245">
        <f>Уязвимость!AD30</f>
        <v>6.6</v>
      </c>
      <c r="T31" s="245">
        <f>Уязвимость!AF30</f>
        <v>0</v>
      </c>
      <c r="U31" s="245">
        <f>Уязвимость!AK30</f>
        <v>5.7</v>
      </c>
      <c r="V31" s="19">
        <f>Уязвимость!AL30</f>
        <v>5</v>
      </c>
      <c r="W31" s="20">
        <f t="shared" si="1"/>
        <v>5.2</v>
      </c>
      <c r="X31" s="249">
        <f>'Отсутствие потенциала'!E30</f>
        <v>5</v>
      </c>
      <c r="Y31" s="249">
        <f>'Отсутствие потенциала'!H30</f>
        <v>10</v>
      </c>
      <c r="Z31" s="249">
        <f>'Отсутствие потенциала'!N30</f>
        <v>10</v>
      </c>
      <c r="AA31" s="249">
        <f>'Отсутствие потенциала'!S30</f>
        <v>3.7</v>
      </c>
      <c r="AB31" s="19">
        <f>'Отсутствие потенциала'!T30</f>
        <v>7.2</v>
      </c>
      <c r="AC31" s="249">
        <f>'Отсутствие потенциала'!W30</f>
        <v>5.3</v>
      </c>
      <c r="AD31" s="249">
        <f>'Отсутствие потенциала'!AB30</f>
        <v>2.4</v>
      </c>
      <c r="AE31" s="249">
        <f>'Отсутствие потенциала'!AF30</f>
        <v>6.1</v>
      </c>
      <c r="AF31" s="19">
        <f>'Отсутствие потенциала'!AG30</f>
        <v>4.5999999999999996</v>
      </c>
      <c r="AG31" s="20">
        <f t="shared" si="2"/>
        <v>6.1</v>
      </c>
      <c r="AH31" s="50">
        <f t="shared" si="11"/>
        <v>5.8</v>
      </c>
      <c r="AI31" s="20" t="str">
        <f t="shared" si="6"/>
        <v>высокий</v>
      </c>
      <c r="AJ31" s="83">
        <f t="shared" si="4"/>
        <v>4</v>
      </c>
      <c r="AK31" s="84">
        <f>VLOOKUP($C31,'Индекс надежности данных'!$A$2:$H$52,8,FALSE)</f>
        <v>7.5</v>
      </c>
      <c r="AL31" s="85">
        <f>'Imputed and missing data hidden'!BK29</f>
        <v>1</v>
      </c>
      <c r="AM31" s="86">
        <f t="shared" si="5"/>
        <v>1.8518518518518517E-2</v>
      </c>
      <c r="AN31" s="87">
        <f>'Indicator Date hidden2'!BI30</f>
        <v>0.56140350877192979</v>
      </c>
      <c r="AO31" s="87">
        <f>'Географич. уровень инд'!BP32</f>
        <v>0.74285714285714288</v>
      </c>
    </row>
    <row r="32" spans="1:41" ht="15.75">
      <c r="A32" s="329" t="s">
        <v>245</v>
      </c>
      <c r="B32" s="330" t="s">
        <v>248</v>
      </c>
      <c r="C32" s="328" t="s">
        <v>91</v>
      </c>
      <c r="D32" s="238">
        <f>'Опасность&amp;Подверженность'!AF31</f>
        <v>7</v>
      </c>
      <c r="E32" s="233">
        <f>'Опасность&amp;Подверженность'!AG31</f>
        <v>9.1</v>
      </c>
      <c r="F32" s="233">
        <f>'Опасность&amp;Подверженность'!AH31</f>
        <v>10</v>
      </c>
      <c r="G32" s="233">
        <f>'Опасность&amp;Подверженность'!AJ31</f>
        <v>4.2</v>
      </c>
      <c r="H32" s="19">
        <f>'Опасность&amp;Подверженность'!AK31</f>
        <v>8.3000000000000007</v>
      </c>
      <c r="I32" s="233">
        <f>'Опасность&amp;Подверженность'!AN31</f>
        <v>5.8</v>
      </c>
      <c r="J32" s="233">
        <f>'Опасность&amp;Подверженность'!AQ31</f>
        <v>6.7</v>
      </c>
      <c r="K32" s="19">
        <f>'Опасность&amp;Подверженность'!AR31</f>
        <v>6.7</v>
      </c>
      <c r="L32" s="20">
        <f t="shared" si="0"/>
        <v>7.6</v>
      </c>
      <c r="M32" s="245">
        <f>Уязвимость!G31</f>
        <v>5.4</v>
      </c>
      <c r="N32" s="245">
        <f>Уязвимость!K31</f>
        <v>5.9</v>
      </c>
      <c r="O32" s="245">
        <f>Уязвимость!Q31</f>
        <v>7.3</v>
      </c>
      <c r="P32" s="131">
        <f>Уязвимость!R31</f>
        <v>6</v>
      </c>
      <c r="Q32" s="245">
        <f>Уязвимость!V31</f>
        <v>9</v>
      </c>
      <c r="R32" s="245">
        <f>Уязвимость!AB31</f>
        <v>3.4</v>
      </c>
      <c r="S32" s="245">
        <f>Уязвимость!AD31</f>
        <v>7.9</v>
      </c>
      <c r="T32" s="245">
        <f>Уязвимость!AF31</f>
        <v>0</v>
      </c>
      <c r="U32" s="245">
        <f>Уязвимость!AK31</f>
        <v>5.7</v>
      </c>
      <c r="V32" s="19">
        <f>Уязвимость!AL31</f>
        <v>7</v>
      </c>
      <c r="W32" s="20">
        <f t="shared" si="1"/>
        <v>6.5</v>
      </c>
      <c r="X32" s="249">
        <f>'Отсутствие потенциала'!E31</f>
        <v>5</v>
      </c>
      <c r="Y32" s="249">
        <f>'Отсутствие потенциала'!H31</f>
        <v>10</v>
      </c>
      <c r="Z32" s="249">
        <f>'Отсутствие потенциала'!N31</f>
        <v>7.6</v>
      </c>
      <c r="AA32" s="249">
        <f>'Отсутствие потенциала'!S31</f>
        <v>3.7</v>
      </c>
      <c r="AB32" s="19">
        <f>'Отсутствие потенциала'!T31</f>
        <v>6.6</v>
      </c>
      <c r="AC32" s="249">
        <f>'Отсутствие потенциала'!W31</f>
        <v>5.3</v>
      </c>
      <c r="AD32" s="249">
        <f>'Отсутствие потенциала'!AB31</f>
        <v>5.5</v>
      </c>
      <c r="AE32" s="249">
        <f>'Отсутствие потенциала'!AF31</f>
        <v>6.1</v>
      </c>
      <c r="AF32" s="19">
        <f>'Отсутствие потенциала'!AG31</f>
        <v>5.6</v>
      </c>
      <c r="AG32" s="20">
        <f t="shared" si="2"/>
        <v>6.1</v>
      </c>
      <c r="AH32" s="50">
        <f t="shared" si="11"/>
        <v>6.7</v>
      </c>
      <c r="AI32" s="20" t="str">
        <f t="shared" si="6"/>
        <v>высокий</v>
      </c>
      <c r="AJ32" s="83">
        <f t="shared" si="4"/>
        <v>1</v>
      </c>
      <c r="AK32" s="84">
        <f>VLOOKUP($C32,'Индекс надежности данных'!$A$2:$H$52,8,FALSE)</f>
        <v>7.5</v>
      </c>
      <c r="AL32" s="85">
        <f>'Imputed and missing data hidden'!BK30</f>
        <v>1</v>
      </c>
      <c r="AM32" s="86">
        <f t="shared" si="5"/>
        <v>1.8518518518518517E-2</v>
      </c>
      <c r="AN32" s="87">
        <f>'Indicator Date hidden2'!BI31</f>
        <v>0.56140350877192979</v>
      </c>
      <c r="AO32" s="87">
        <f>'Географич. уровень инд'!BP33</f>
        <v>0.74285714285714288</v>
      </c>
    </row>
    <row r="33" spans="1:41" ht="15.75">
      <c r="A33" s="329" t="s">
        <v>245</v>
      </c>
      <c r="B33" s="330" t="s">
        <v>249</v>
      </c>
      <c r="C33" s="328" t="s">
        <v>92</v>
      </c>
      <c r="D33" s="238">
        <f>'Опасность&amp;Подверженность'!AF32</f>
        <v>9.3000000000000007</v>
      </c>
      <c r="E33" s="233">
        <f>'Опасность&amp;Подверженность'!AG32</f>
        <v>7.2</v>
      </c>
      <c r="F33" s="233">
        <f>'Опасность&amp;Подверженность'!AH32</f>
        <v>6.5</v>
      </c>
      <c r="G33" s="233">
        <f>'Опасность&amp;Подверженность'!AJ32</f>
        <v>9</v>
      </c>
      <c r="H33" s="19">
        <f>'Опасность&amp;Подверженность'!AK32</f>
        <v>8.1999999999999993</v>
      </c>
      <c r="I33" s="233">
        <f>'Опасность&amp;Подверженность'!AN32</f>
        <v>5.8</v>
      </c>
      <c r="J33" s="233">
        <f>'Опасность&amp;Подверженность'!AQ32</f>
        <v>6.7</v>
      </c>
      <c r="K33" s="19">
        <f>'Опасность&amp;Подверженность'!AR32</f>
        <v>6.7</v>
      </c>
      <c r="L33" s="20">
        <f t="shared" si="0"/>
        <v>7.5</v>
      </c>
      <c r="M33" s="245">
        <f>Уязвимость!G32</f>
        <v>5.9</v>
      </c>
      <c r="N33" s="245">
        <f>Уязвимость!K32</f>
        <v>4.5</v>
      </c>
      <c r="O33" s="245">
        <f>Уязвимость!Q32</f>
        <v>7.3</v>
      </c>
      <c r="P33" s="131">
        <f>Уязвимость!R32</f>
        <v>5.9</v>
      </c>
      <c r="Q33" s="245">
        <f>Уязвимость!V32</f>
        <v>5.3</v>
      </c>
      <c r="R33" s="245">
        <f>Уязвимость!AB32</f>
        <v>2.9</v>
      </c>
      <c r="S33" s="245">
        <f>Уязвимость!AD32</f>
        <v>4.5</v>
      </c>
      <c r="T33" s="245">
        <f>Уязвимость!AF32</f>
        <v>1.7</v>
      </c>
      <c r="U33" s="245">
        <f>Уязвимость!AK32</f>
        <v>5.7</v>
      </c>
      <c r="V33" s="19">
        <f>Уязвимость!AL32</f>
        <v>4.7</v>
      </c>
      <c r="W33" s="20">
        <f t="shared" si="1"/>
        <v>5.3</v>
      </c>
      <c r="X33" s="249">
        <f>'Отсутствие потенциала'!E32</f>
        <v>5</v>
      </c>
      <c r="Y33" s="253">
        <f>'Отсутствие потенциала'!H32</f>
        <v>10</v>
      </c>
      <c r="Z33" s="249">
        <f>'Отсутствие потенциала'!N32</f>
        <v>9.5</v>
      </c>
      <c r="AA33" s="249">
        <f>'Отсутствие потенциала'!S32</f>
        <v>3.7</v>
      </c>
      <c r="AB33" s="19">
        <f>'Отсутствие потенциала'!T32</f>
        <v>7.1</v>
      </c>
      <c r="AC33" s="249">
        <f>'Отсутствие потенциала'!W32</f>
        <v>5.3</v>
      </c>
      <c r="AD33" s="249">
        <f>'Отсутствие потенциала'!AB32</f>
        <v>4.5999999999999996</v>
      </c>
      <c r="AE33" s="249">
        <f>'Отсутствие потенциала'!AF32</f>
        <v>6.1</v>
      </c>
      <c r="AF33" s="19">
        <f>'Отсутствие потенциала'!AG32</f>
        <v>5.3</v>
      </c>
      <c r="AG33" s="20">
        <f t="shared" si="2"/>
        <v>6.3</v>
      </c>
      <c r="AH33" s="50">
        <f t="shared" si="11"/>
        <v>6.3</v>
      </c>
      <c r="AI33" s="20" t="str">
        <f t="shared" si="6"/>
        <v>высокий</v>
      </c>
      <c r="AJ33" s="83">
        <f t="shared" si="4"/>
        <v>3</v>
      </c>
      <c r="AK33" s="84">
        <f>VLOOKUP($C33,'Индекс надежности данных'!$A$2:$H$52,8,FALSE)</f>
        <v>7.5</v>
      </c>
      <c r="AL33" s="85">
        <f>'Imputed and missing data hidden'!BK31</f>
        <v>1</v>
      </c>
      <c r="AM33" s="86">
        <f t="shared" si="5"/>
        <v>1.8518518518518517E-2</v>
      </c>
      <c r="AN33" s="87">
        <f>'Indicator Date hidden2'!BI32</f>
        <v>0.56140350877192979</v>
      </c>
      <c r="AO33" s="87">
        <f>'Географич. уровень инд'!BP34</f>
        <v>0.74285714285714288</v>
      </c>
    </row>
    <row r="34" spans="1:41" ht="15.75">
      <c r="A34" s="341" t="s">
        <v>245</v>
      </c>
      <c r="B34" s="342" t="s">
        <v>250</v>
      </c>
      <c r="C34" s="343" t="s">
        <v>93</v>
      </c>
      <c r="D34" s="239">
        <f>'Опасность&amp;Подверженность'!AF33</f>
        <v>6.6</v>
      </c>
      <c r="E34" s="234">
        <f>'Опасность&amp;Подверженность'!AG33</f>
        <v>7.1</v>
      </c>
      <c r="F34" s="234">
        <f>'Опасность&amp;Подверженность'!AH33</f>
        <v>9.9</v>
      </c>
      <c r="G34" s="234">
        <f>'Опасность&amp;Подверженность'!AJ33</f>
        <v>5.2</v>
      </c>
      <c r="H34" s="19">
        <f>'Опасность&amp;Подверженность'!AK33</f>
        <v>7.7</v>
      </c>
      <c r="I34" s="234">
        <f>'Опасность&amp;Подверженность'!AN33</f>
        <v>5.8</v>
      </c>
      <c r="J34" s="234">
        <f>'Опасность&amp;Подверженность'!AQ33</f>
        <v>6.7</v>
      </c>
      <c r="K34" s="19">
        <f>'Опасность&amp;Подверженность'!AR33</f>
        <v>6.7</v>
      </c>
      <c r="L34" s="20">
        <f t="shared" si="0"/>
        <v>7.2</v>
      </c>
      <c r="M34" s="246">
        <f>Уязвимость!G33</f>
        <v>5.5</v>
      </c>
      <c r="N34" s="246">
        <f>Уязвимость!K33</f>
        <v>2.9</v>
      </c>
      <c r="O34" s="246">
        <f>Уязвимость!Q33</f>
        <v>7.3</v>
      </c>
      <c r="P34" s="131">
        <f>Уязвимость!R33</f>
        <v>5.3</v>
      </c>
      <c r="Q34" s="246">
        <f>Уязвимость!V33</f>
        <v>2.2000000000000002</v>
      </c>
      <c r="R34" s="246">
        <f>Уязвимость!AB33</f>
        <v>2.2999999999999998</v>
      </c>
      <c r="S34" s="246">
        <f>Уязвимость!AD33</f>
        <v>2.2999999999999998</v>
      </c>
      <c r="T34" s="246">
        <f>Уязвимость!AF33</f>
        <v>0.2</v>
      </c>
      <c r="U34" s="246">
        <f>Уязвимость!AK33</f>
        <v>5.7</v>
      </c>
      <c r="V34" s="19">
        <f>Уязвимость!AL33</f>
        <v>3.3</v>
      </c>
      <c r="W34" s="20">
        <f t="shared" si="1"/>
        <v>4.4000000000000004</v>
      </c>
      <c r="X34" s="250">
        <f>'Отсутствие потенциала'!E33</f>
        <v>5</v>
      </c>
      <c r="Y34" s="250">
        <f>'Отсутствие потенциала'!H33</f>
        <v>10</v>
      </c>
      <c r="Z34" s="250">
        <f>'Отсутствие потенциала'!N33</f>
        <v>9.1999999999999993</v>
      </c>
      <c r="AA34" s="250">
        <f>'Отсутствие потенциала'!S33</f>
        <v>3.7</v>
      </c>
      <c r="AB34" s="19">
        <f>'Отсутствие потенциала'!T33</f>
        <v>7</v>
      </c>
      <c r="AC34" s="250">
        <f>'Отсутствие потенциала'!W33</f>
        <v>5.3</v>
      </c>
      <c r="AD34" s="250">
        <f>'Отсутствие потенциала'!AB33</f>
        <v>4.5999999999999996</v>
      </c>
      <c r="AE34" s="250">
        <f>'Отсутствие потенциала'!AF33</f>
        <v>6.1</v>
      </c>
      <c r="AF34" s="19">
        <f>'Отсутствие потенциала'!AG33</f>
        <v>5.3</v>
      </c>
      <c r="AG34" s="132">
        <f t="shared" si="2"/>
        <v>6.2</v>
      </c>
      <c r="AH34" s="50">
        <f t="shared" si="11"/>
        <v>5.8</v>
      </c>
      <c r="AI34" s="20" t="str">
        <f t="shared" si="6"/>
        <v>высокий</v>
      </c>
      <c r="AJ34" s="134">
        <f t="shared" si="4"/>
        <v>4</v>
      </c>
      <c r="AK34" s="135">
        <f>VLOOKUP($C34,'Индекс надежности данных'!$A$2:$H$52,8,FALSE)</f>
        <v>7.5</v>
      </c>
      <c r="AL34" s="136">
        <f>'Imputed and missing data hidden'!BK32</f>
        <v>1</v>
      </c>
      <c r="AM34" s="137">
        <f t="shared" si="5"/>
        <v>1.8518518518518517E-2</v>
      </c>
      <c r="AN34" s="138">
        <f>'Indicator Date hidden2'!BI33</f>
        <v>0.56140350877192979</v>
      </c>
      <c r="AO34" s="138">
        <f>'Географич. уровень инд'!BP35</f>
        <v>0.74285714285714288</v>
      </c>
    </row>
    <row r="35" spans="1:41" ht="15.75">
      <c r="A35" s="329" t="s">
        <v>251</v>
      </c>
      <c r="B35" s="330" t="s">
        <v>252</v>
      </c>
      <c r="C35" s="328" t="s">
        <v>94</v>
      </c>
      <c r="D35" s="237">
        <f>'Опасность&amp;Подверженность'!AF34</f>
        <v>5.7</v>
      </c>
      <c r="E35" s="233">
        <f>'Опасность&amp;Подверженность'!AG34</f>
        <v>6.5</v>
      </c>
      <c r="F35" s="233">
        <f>'Опасность&amp;Подверженность'!AH34</f>
        <v>2.1</v>
      </c>
      <c r="G35" s="233">
        <f>'Опасность&amp;Подверженность'!AJ34</f>
        <v>5</v>
      </c>
      <c r="H35" s="19">
        <f>'Опасность&amp;Подверженность'!AK34</f>
        <v>5</v>
      </c>
      <c r="I35" s="233">
        <f>'Опасность&amp;Подверженность'!AN34</f>
        <v>0.5</v>
      </c>
      <c r="J35" s="233">
        <f>'Опасность&amp;Подверженность'!AQ34</f>
        <v>0</v>
      </c>
      <c r="K35" s="19">
        <f>'Опасность&amp;Подверженность'!AR34</f>
        <v>0.3</v>
      </c>
      <c r="L35" s="20">
        <f t="shared" si="0"/>
        <v>3</v>
      </c>
      <c r="M35" s="245">
        <f>Уязвимость!G34</f>
        <v>4.5</v>
      </c>
      <c r="N35" s="245">
        <f>Уязвимость!K34</f>
        <v>4.3</v>
      </c>
      <c r="O35" s="245">
        <f>Уязвимость!Q34</f>
        <v>0.2</v>
      </c>
      <c r="P35" s="131">
        <f>Уязвимость!R34</f>
        <v>3.4</v>
      </c>
      <c r="Q35" s="245">
        <f>Уязвимость!V34</f>
        <v>5.0999999999999996</v>
      </c>
      <c r="R35" s="245">
        <f>Уязвимость!AB34</f>
        <v>2.5</v>
      </c>
      <c r="S35" s="245">
        <f>Уязвимость!AD34</f>
        <v>2.2000000000000002</v>
      </c>
      <c r="T35" s="245" t="str">
        <f>Уязвимость!AF34</f>
        <v>x</v>
      </c>
      <c r="U35" s="245">
        <f>Уязвимость!AK34</f>
        <v>2.2000000000000002</v>
      </c>
      <c r="V35" s="19">
        <f>Уязвимость!AL34</f>
        <v>3.1</v>
      </c>
      <c r="W35" s="20">
        <f t="shared" si="1"/>
        <v>3.3</v>
      </c>
      <c r="X35" s="249">
        <f>'Отсутствие потенциала'!E34</f>
        <v>6.5</v>
      </c>
      <c r="Y35" s="249">
        <f>'Отсутствие потенциала'!H34</f>
        <v>3.3</v>
      </c>
      <c r="Z35" s="249">
        <f>'Отсутствие потенциала'!N34</f>
        <v>2.6</v>
      </c>
      <c r="AA35" s="249">
        <f>'Отсутствие потенциала'!S34</f>
        <v>1.4</v>
      </c>
      <c r="AB35" s="19">
        <f>'Отсутствие потенциала'!T34</f>
        <v>3.5</v>
      </c>
      <c r="AC35" s="249">
        <f>'Отсутствие потенциала'!W34</f>
        <v>5.3</v>
      </c>
      <c r="AD35" s="249">
        <f>'Отсутствие потенциала'!AB34</f>
        <v>3.1</v>
      </c>
      <c r="AE35" s="249">
        <f>'Отсутствие потенциала'!AF34</f>
        <v>3.8</v>
      </c>
      <c r="AF35" s="19">
        <f>'Отсутствие потенциала'!AG34</f>
        <v>4.0999999999999996</v>
      </c>
      <c r="AG35" s="20">
        <f t="shared" si="2"/>
        <v>3.8</v>
      </c>
      <c r="AH35" s="50">
        <f t="shared" si="11"/>
        <v>3.4</v>
      </c>
      <c r="AI35" s="20" t="str">
        <f t="shared" si="6"/>
        <v>очень низкий</v>
      </c>
      <c r="AJ35" s="83">
        <f t="shared" si="4"/>
        <v>30</v>
      </c>
      <c r="AK35" s="84">
        <f>VLOOKUP($C35,'Индекс надежности данных'!$A$2:$H$52,8,FALSE)</f>
        <v>5.3</v>
      </c>
      <c r="AL35" s="85">
        <f>'Imputed and missing data hidden'!BK33</f>
        <v>10</v>
      </c>
      <c r="AM35" s="86">
        <f t="shared" si="5"/>
        <v>0.18518518518518517</v>
      </c>
      <c r="AN35" s="87">
        <f>'Indicator Date hidden2'!BI34</f>
        <v>0.30612244897959184</v>
      </c>
      <c r="AO35" s="87">
        <f>'Географич. уровень инд'!BP36</f>
        <v>1.0769230769230769</v>
      </c>
    </row>
    <row r="36" spans="1:41" ht="15.75">
      <c r="A36" s="329" t="s">
        <v>251</v>
      </c>
      <c r="B36" s="330" t="s">
        <v>253</v>
      </c>
      <c r="C36" s="328" t="s">
        <v>95</v>
      </c>
      <c r="D36" s="238">
        <f>'Опасность&amp;Подверженность'!AF35</f>
        <v>5.7</v>
      </c>
      <c r="E36" s="233">
        <f>'Опасность&amp;Подверженность'!AG35</f>
        <v>0.1</v>
      </c>
      <c r="F36" s="233">
        <f>'Опасность&amp;Подверженность'!AH35</f>
        <v>0</v>
      </c>
      <c r="G36" s="233" t="str">
        <f>'Опасность&amp;Подверженность'!AJ35</f>
        <v>x</v>
      </c>
      <c r="H36" s="19">
        <f>'Опасность&amp;Подверженность'!AK35</f>
        <v>2.4</v>
      </c>
      <c r="I36" s="233">
        <f>'Опасность&amp;Подверженность'!AN35</f>
        <v>0.5</v>
      </c>
      <c r="J36" s="233">
        <f>'Опасность&amp;Подверженность'!AQ35</f>
        <v>0</v>
      </c>
      <c r="K36" s="19">
        <f>'Опасность&amp;Подверженность'!AR35</f>
        <v>0.3</v>
      </c>
      <c r="L36" s="20">
        <f t="shared" si="0"/>
        <v>1.4</v>
      </c>
      <c r="M36" s="245">
        <f>Уязвимость!G35</f>
        <v>2.8</v>
      </c>
      <c r="N36" s="245">
        <f>Уязвимость!K35</f>
        <v>3.6</v>
      </c>
      <c r="O36" s="245">
        <f>Уязвимость!Q35</f>
        <v>0.2</v>
      </c>
      <c r="P36" s="131">
        <f>Уязвимость!R35</f>
        <v>2.4</v>
      </c>
      <c r="Q36" s="245">
        <f>Уязвимость!V35</f>
        <v>1.6</v>
      </c>
      <c r="R36" s="245">
        <f>Уязвимость!AB35</f>
        <v>4.3</v>
      </c>
      <c r="S36" s="245">
        <f>Уязвимость!AD35</f>
        <v>3.5</v>
      </c>
      <c r="T36" s="245" t="str">
        <f>Уязвимость!AF35</f>
        <v>x</v>
      </c>
      <c r="U36" s="245">
        <f>Уязвимость!AK35</f>
        <v>2.2000000000000002</v>
      </c>
      <c r="V36" s="19">
        <f>Уязвимость!AL35</f>
        <v>3</v>
      </c>
      <c r="W36" s="20">
        <f t="shared" si="1"/>
        <v>2.7</v>
      </c>
      <c r="X36" s="249">
        <f>'Отсутствие потенциала'!E35</f>
        <v>6.5</v>
      </c>
      <c r="Y36" s="249">
        <f>'Отсутствие потенциала'!H35</f>
        <v>3.3</v>
      </c>
      <c r="Z36" s="249">
        <f>'Отсутствие потенциала'!N35</f>
        <v>2.6</v>
      </c>
      <c r="AA36" s="249">
        <f>'Отсутствие потенциала'!S35</f>
        <v>1.4</v>
      </c>
      <c r="AB36" s="19">
        <f>'Отсутствие потенциала'!T35</f>
        <v>3.5</v>
      </c>
      <c r="AC36" s="249">
        <f>'Отсутствие потенциала'!W35</f>
        <v>3.9</v>
      </c>
      <c r="AD36" s="249">
        <f>'Отсутствие потенциала'!AB35</f>
        <v>0</v>
      </c>
      <c r="AE36" s="249">
        <f>'Отсутствие потенциала'!AF35</f>
        <v>3.3</v>
      </c>
      <c r="AF36" s="19">
        <f>'Отсутствие потенциала'!AG35</f>
        <v>2.4</v>
      </c>
      <c r="AG36" s="20">
        <f t="shared" si="2"/>
        <v>3</v>
      </c>
      <c r="AH36" s="50">
        <f t="shared" si="11"/>
        <v>2.2000000000000002</v>
      </c>
      <c r="AI36" s="20" t="str">
        <f t="shared" si="6"/>
        <v>очень низкий</v>
      </c>
      <c r="AJ36" s="83">
        <f t="shared" ref="AJ36:AJ54" si="14">_xlfn.RANK.EQ(AH36,AH$4:AH$54)</f>
        <v>45</v>
      </c>
      <c r="AK36" s="84">
        <f>VLOOKUP($C36,'Индекс надежности данных'!$A$2:$H$52,8,FALSE)</f>
        <v>4.7</v>
      </c>
      <c r="AL36" s="85">
        <f>'Imputed and missing data hidden'!BK34</f>
        <v>9</v>
      </c>
      <c r="AM36" s="86">
        <f t="shared" si="5"/>
        <v>0.16666666666666666</v>
      </c>
      <c r="AN36" s="87">
        <f>'Indicator Date hidden2'!BI35</f>
        <v>0.30612244897959184</v>
      </c>
      <c r="AO36" s="87">
        <f>'Географич. уровень инд'!BP37</f>
        <v>1.0769230769230769</v>
      </c>
    </row>
    <row r="37" spans="1:41" ht="15.75">
      <c r="A37" s="329" t="s">
        <v>251</v>
      </c>
      <c r="B37" s="330" t="s">
        <v>254</v>
      </c>
      <c r="C37" s="328" t="s">
        <v>96</v>
      </c>
      <c r="D37" s="238">
        <f>'Опасность&amp;Подверженность'!AF36</f>
        <v>5.5</v>
      </c>
      <c r="E37" s="233">
        <f>'Опасность&amp;Подверженность'!AG36</f>
        <v>5.2</v>
      </c>
      <c r="F37" s="233">
        <f>'Опасность&amp;Подверженность'!AH36</f>
        <v>2.4</v>
      </c>
      <c r="G37" s="233">
        <f>'Опасность&amp;Подверженность'!AJ36</f>
        <v>8</v>
      </c>
      <c r="H37" s="19">
        <f>'Опасность&amp;Подверженность'!AK36</f>
        <v>5.6</v>
      </c>
      <c r="I37" s="233">
        <f>'Опасность&amp;Подверженность'!AN36</f>
        <v>0.5</v>
      </c>
      <c r="J37" s="233">
        <f>'Опасность&amp;Подверженность'!AQ36</f>
        <v>0</v>
      </c>
      <c r="K37" s="19">
        <f>'Опасность&amp;Подверженность'!AR36</f>
        <v>0.3</v>
      </c>
      <c r="L37" s="20">
        <f t="shared" si="0"/>
        <v>3.4</v>
      </c>
      <c r="M37" s="245">
        <f>Уязвимость!G36</f>
        <v>3.7</v>
      </c>
      <c r="N37" s="245">
        <f>Уязвимость!K36</f>
        <v>3.9</v>
      </c>
      <c r="O37" s="245">
        <f>Уязвимость!Q36</f>
        <v>0.2</v>
      </c>
      <c r="P37" s="131">
        <f>Уязвимость!R36</f>
        <v>2.9</v>
      </c>
      <c r="Q37" s="245">
        <f>Уязвимость!V36</f>
        <v>3.7</v>
      </c>
      <c r="R37" s="245">
        <f>Уязвимость!AB36</f>
        <v>3.9</v>
      </c>
      <c r="S37" s="245">
        <f>Уязвимость!AD36</f>
        <v>1</v>
      </c>
      <c r="T37" s="245" t="str">
        <f>Уязвимость!AF36</f>
        <v>x</v>
      </c>
      <c r="U37" s="245">
        <f>Уязвимость!AK36</f>
        <v>2.2000000000000002</v>
      </c>
      <c r="V37" s="19">
        <f>Уязвимость!AL36</f>
        <v>2.8</v>
      </c>
      <c r="W37" s="20">
        <f t="shared" si="1"/>
        <v>2.9</v>
      </c>
      <c r="X37" s="249">
        <f>'Отсутствие потенциала'!E36</f>
        <v>6.5</v>
      </c>
      <c r="Y37" s="249">
        <f>'Отсутствие потенциала'!H36</f>
        <v>3.3</v>
      </c>
      <c r="Z37" s="249">
        <f>'Отсутствие потенциала'!N36</f>
        <v>0.8</v>
      </c>
      <c r="AA37" s="249">
        <f>'Отсутствие потенциала'!S36</f>
        <v>1.4</v>
      </c>
      <c r="AB37" s="19">
        <f>'Отсутствие потенциала'!T36</f>
        <v>3</v>
      </c>
      <c r="AC37" s="249">
        <f>'Отсутствие потенциала'!W36</f>
        <v>4.3</v>
      </c>
      <c r="AD37" s="249">
        <f>'Отсутствие потенциала'!AB36</f>
        <v>3.2</v>
      </c>
      <c r="AE37" s="249">
        <f>'Отсутствие потенциала'!AF36</f>
        <v>4.2</v>
      </c>
      <c r="AF37" s="19">
        <f>'Отсутствие потенциала'!AG36</f>
        <v>3.9</v>
      </c>
      <c r="AG37" s="20">
        <f t="shared" si="2"/>
        <v>3.5</v>
      </c>
      <c r="AH37" s="50">
        <f t="shared" si="11"/>
        <v>3.3</v>
      </c>
      <c r="AI37" s="20" t="str">
        <f t="shared" si="6"/>
        <v>очень низкий</v>
      </c>
      <c r="AJ37" s="83">
        <f t="shared" si="14"/>
        <v>31</v>
      </c>
      <c r="AK37" s="84">
        <f>VLOOKUP($C37,'Индекс надежности данных'!$A$2:$H$52,8,FALSE)</f>
        <v>4.7</v>
      </c>
      <c r="AL37" s="85">
        <f>'Imputed and missing data hidden'!BK35</f>
        <v>9</v>
      </c>
      <c r="AM37" s="86">
        <f t="shared" si="5"/>
        <v>0.16666666666666666</v>
      </c>
      <c r="AN37" s="87">
        <f>'Indicator Date hidden2'!BI36</f>
        <v>0.30612244897959184</v>
      </c>
      <c r="AO37" s="87">
        <f>'Географич. уровень инд'!BP38</f>
        <v>1.0769230769230769</v>
      </c>
    </row>
    <row r="38" spans="1:41" ht="15.75">
      <c r="A38" s="329" t="s">
        <v>251</v>
      </c>
      <c r="B38" s="330" t="s">
        <v>255</v>
      </c>
      <c r="C38" s="328" t="s">
        <v>97</v>
      </c>
      <c r="D38" s="238">
        <f>'Опасность&amp;Подверженность'!AF37</f>
        <v>0.1</v>
      </c>
      <c r="E38" s="233">
        <f>'Опасность&amp;Подверженность'!AG37</f>
        <v>5.2</v>
      </c>
      <c r="F38" s="233">
        <f>'Опасность&amp;Подверженность'!AH37</f>
        <v>0</v>
      </c>
      <c r="G38" s="233">
        <f>'Опасность&amp;Подверженность'!AJ37</f>
        <v>4</v>
      </c>
      <c r="H38" s="19">
        <f>'Опасность&amp;Подверженность'!AK37</f>
        <v>2.6</v>
      </c>
      <c r="I38" s="233">
        <f>'Опасность&amp;Подверженность'!AN37</f>
        <v>0.5</v>
      </c>
      <c r="J38" s="233">
        <f>'Опасность&amp;Подверженность'!AQ37</f>
        <v>0</v>
      </c>
      <c r="K38" s="19">
        <f>'Опасность&amp;Подверженность'!AR37</f>
        <v>0.3</v>
      </c>
      <c r="L38" s="20">
        <f t="shared" si="0"/>
        <v>1.5</v>
      </c>
      <c r="M38" s="245">
        <f>Уязвимость!G37</f>
        <v>5.3</v>
      </c>
      <c r="N38" s="245">
        <f>Уязвимость!K37</f>
        <v>3.8</v>
      </c>
      <c r="O38" s="245">
        <f>Уязвимость!Q37</f>
        <v>0.2</v>
      </c>
      <c r="P38" s="131">
        <f>Уязвимость!R37</f>
        <v>3.7</v>
      </c>
      <c r="Q38" s="245">
        <f>Уязвимость!V37</f>
        <v>1.6</v>
      </c>
      <c r="R38" s="245">
        <f>Уязвимость!AB37</f>
        <v>5.4</v>
      </c>
      <c r="S38" s="245">
        <f>Уязвимость!AD37</f>
        <v>1.8</v>
      </c>
      <c r="T38" s="245" t="str">
        <f>Уязвимость!AF37</f>
        <v>x</v>
      </c>
      <c r="U38" s="245">
        <f>Уязвимость!AK37</f>
        <v>2.2000000000000002</v>
      </c>
      <c r="V38" s="19">
        <f>Уязвимость!AL37</f>
        <v>2.9</v>
      </c>
      <c r="W38" s="20">
        <f t="shared" si="1"/>
        <v>3.3</v>
      </c>
      <c r="X38" s="249">
        <f>'Отсутствие потенциала'!E37</f>
        <v>6.5</v>
      </c>
      <c r="Y38" s="249">
        <f>'Отсутствие потенциала'!H37</f>
        <v>3.3</v>
      </c>
      <c r="Z38" s="249">
        <f>'Отсутствие потенциала'!N37</f>
        <v>4.0999999999999996</v>
      </c>
      <c r="AA38" s="249">
        <f>'Отсутствие потенциала'!S37</f>
        <v>1.4</v>
      </c>
      <c r="AB38" s="19">
        <f>'Отсутствие потенциала'!T37</f>
        <v>3.8</v>
      </c>
      <c r="AC38" s="249">
        <f>'Отсутствие потенциала'!W37</f>
        <v>6.2</v>
      </c>
      <c r="AD38" s="249">
        <f>'Отсутствие потенциала'!AB37</f>
        <v>3.2</v>
      </c>
      <c r="AE38" s="249">
        <f>'Отсутствие потенциала'!AF37</f>
        <v>3.6</v>
      </c>
      <c r="AF38" s="19">
        <f>'Отсутствие потенциала'!AG37</f>
        <v>4.3</v>
      </c>
      <c r="AG38" s="20">
        <f t="shared" si="2"/>
        <v>4.0999999999999996</v>
      </c>
      <c r="AH38" s="50">
        <f t="shared" si="11"/>
        <v>2.7</v>
      </c>
      <c r="AI38" s="20" t="str">
        <f t="shared" si="6"/>
        <v>очень низкий</v>
      </c>
      <c r="AJ38" s="83">
        <f t="shared" si="14"/>
        <v>38</v>
      </c>
      <c r="AK38" s="84">
        <f>VLOOKUP($C38,'Индекс надежности данных'!$A$2:$H$52,8,FALSE)</f>
        <v>4.7</v>
      </c>
      <c r="AL38" s="85">
        <f>'Imputed and missing data hidden'!BK36</f>
        <v>9</v>
      </c>
      <c r="AM38" s="86">
        <f t="shared" si="5"/>
        <v>0.16666666666666666</v>
      </c>
      <c r="AN38" s="87">
        <f>'Indicator Date hidden2'!BI37</f>
        <v>0.30612244897959184</v>
      </c>
      <c r="AO38" s="87">
        <f>'Географич. уровень инд'!BP39</f>
        <v>1.0769230769230769</v>
      </c>
    </row>
    <row r="39" spans="1:41" ht="15.75">
      <c r="A39" s="329" t="s">
        <v>251</v>
      </c>
      <c r="B39" s="330" t="s">
        <v>256</v>
      </c>
      <c r="C39" s="328" t="s">
        <v>98</v>
      </c>
      <c r="D39" s="238">
        <f>'Опасность&amp;Подверженность'!AF38</f>
        <v>6</v>
      </c>
      <c r="E39" s="233">
        <f>'Опасность&amp;Подверженность'!AG38</f>
        <v>10</v>
      </c>
      <c r="F39" s="233">
        <f>'Опасность&amp;Подверженность'!AH38</f>
        <v>1.8</v>
      </c>
      <c r="G39" s="233">
        <f>'Опасность&amp;Подверженность'!AJ38</f>
        <v>0</v>
      </c>
      <c r="H39" s="19">
        <f>'Опасность&amp;Подверженность'!AK38</f>
        <v>6.2</v>
      </c>
      <c r="I39" s="233">
        <f>'Опасность&amp;Подверженность'!AN38</f>
        <v>0.5</v>
      </c>
      <c r="J39" s="233">
        <f>'Опасность&amp;Подверженность'!AQ38</f>
        <v>0</v>
      </c>
      <c r="K39" s="19">
        <f>'Опасность&amp;Подверженность'!AR38</f>
        <v>0.3</v>
      </c>
      <c r="L39" s="20">
        <f t="shared" si="0"/>
        <v>3.8</v>
      </c>
      <c r="M39" s="245">
        <f>Уязвимость!G38</f>
        <v>3.7</v>
      </c>
      <c r="N39" s="245">
        <f>Уязвимость!K38</f>
        <v>3.9</v>
      </c>
      <c r="O39" s="245">
        <f>Уязвимость!Q38</f>
        <v>0.2</v>
      </c>
      <c r="P39" s="131">
        <f>Уязвимость!R38</f>
        <v>2.9</v>
      </c>
      <c r="Q39" s="245">
        <f>Уязвимость!V38</f>
        <v>1.6</v>
      </c>
      <c r="R39" s="245">
        <f>Уязвимость!AB38</f>
        <v>2.8</v>
      </c>
      <c r="S39" s="245">
        <f>Уязвимость!AD38</f>
        <v>0.7</v>
      </c>
      <c r="T39" s="245" t="str">
        <f>Уязвимость!AF38</f>
        <v>x</v>
      </c>
      <c r="U39" s="245">
        <f>Уязвимость!AK38</f>
        <v>2.2000000000000002</v>
      </c>
      <c r="V39" s="19">
        <f>Уязвимость!AL38</f>
        <v>1.9</v>
      </c>
      <c r="W39" s="20">
        <f t="shared" si="1"/>
        <v>2.4</v>
      </c>
      <c r="X39" s="249">
        <f>'Отсутствие потенциала'!E38</f>
        <v>6.5</v>
      </c>
      <c r="Y39" s="249">
        <f>'Отсутствие потенциала'!H38</f>
        <v>3.3</v>
      </c>
      <c r="Z39" s="249">
        <f>'Отсутствие потенциала'!N38</f>
        <v>4</v>
      </c>
      <c r="AA39" s="249">
        <f>'Отсутствие потенциала'!S38</f>
        <v>1.4</v>
      </c>
      <c r="AB39" s="19">
        <f>'Отсутствие потенциала'!T38</f>
        <v>3.8</v>
      </c>
      <c r="AC39" s="249">
        <f>'Отсутствие потенциала'!W38</f>
        <v>6</v>
      </c>
      <c r="AD39" s="249">
        <f>'Отсутствие потенциала'!AB38</f>
        <v>3.4</v>
      </c>
      <c r="AE39" s="249">
        <f>'Отсутствие потенциала'!AF38</f>
        <v>3.3</v>
      </c>
      <c r="AF39" s="19">
        <f>'Отсутствие потенциала'!AG38</f>
        <v>4.2</v>
      </c>
      <c r="AG39" s="20">
        <f t="shared" si="2"/>
        <v>4</v>
      </c>
      <c r="AH39" s="50">
        <f t="shared" si="11"/>
        <v>3.3</v>
      </c>
      <c r="AI39" s="20" t="str">
        <f t="shared" si="6"/>
        <v>очень низкий</v>
      </c>
      <c r="AJ39" s="83">
        <f t="shared" si="14"/>
        <v>31</v>
      </c>
      <c r="AK39" s="84">
        <f>VLOOKUP($C39,'Индекс надежности данных'!$A$2:$H$52,8,FALSE)</f>
        <v>4.7</v>
      </c>
      <c r="AL39" s="85">
        <f>'Imputed and missing data hidden'!BK37</f>
        <v>9</v>
      </c>
      <c r="AM39" s="86">
        <f t="shared" si="5"/>
        <v>0.16666666666666666</v>
      </c>
      <c r="AN39" s="87">
        <f>'Indicator Date hidden2'!BI38</f>
        <v>0.30612244897959184</v>
      </c>
      <c r="AO39" s="87">
        <f>'Географич. уровень инд'!BP40</f>
        <v>1.0769230769230769</v>
      </c>
    </row>
    <row r="40" spans="1:41" ht="15.75">
      <c r="A40" s="341" t="s">
        <v>251</v>
      </c>
      <c r="B40" s="330" t="s">
        <v>257</v>
      </c>
      <c r="C40" s="328" t="s">
        <v>99</v>
      </c>
      <c r="D40" s="241">
        <f>'Опасность&amp;Подверженность'!AF39</f>
        <v>6.2</v>
      </c>
      <c r="E40" s="236">
        <f>'Опасность&amp;Подверженность'!AG39</f>
        <v>8</v>
      </c>
      <c r="F40" s="236">
        <f>'Опасность&amp;Подверженность'!AH39</f>
        <v>0</v>
      </c>
      <c r="G40" s="236">
        <f>'Опасность&amp;Подверженность'!AJ39</f>
        <v>10</v>
      </c>
      <c r="H40" s="19">
        <f>'Опасность&amp;Подверженность'!AK39</f>
        <v>7.4</v>
      </c>
      <c r="I40" s="236">
        <f>'Опасность&amp;Подверженность'!AN39</f>
        <v>0.5</v>
      </c>
      <c r="J40" s="236">
        <f>'Опасность&amp;Подверженность'!AQ39</f>
        <v>0</v>
      </c>
      <c r="K40" s="19">
        <f>'Опасность&amp;Подверженность'!AR39</f>
        <v>0.3</v>
      </c>
      <c r="L40" s="20">
        <f t="shared" si="0"/>
        <v>4.8</v>
      </c>
      <c r="M40" s="248">
        <f>Уязвимость!G39</f>
        <v>6.7</v>
      </c>
      <c r="N40" s="248">
        <f>Уязвимость!K39</f>
        <v>3.9</v>
      </c>
      <c r="O40" s="248">
        <f>Уязвимость!Q39</f>
        <v>0.2</v>
      </c>
      <c r="P40" s="131">
        <f>Уязвимость!R39</f>
        <v>4.4000000000000004</v>
      </c>
      <c r="Q40" s="248">
        <f>Уязвимость!V39</f>
        <v>5.0999999999999996</v>
      </c>
      <c r="R40" s="248">
        <f>Уязвимость!AB39</f>
        <v>3</v>
      </c>
      <c r="S40" s="248">
        <f>Уязвимость!AD39</f>
        <v>3.5</v>
      </c>
      <c r="T40" s="248" t="str">
        <f>Уязвимость!AF39</f>
        <v>x</v>
      </c>
      <c r="U40" s="248">
        <f>Уязвимость!AK39</f>
        <v>2.2000000000000002</v>
      </c>
      <c r="V40" s="19">
        <f>Уязвимость!AL39</f>
        <v>3.5</v>
      </c>
      <c r="W40" s="20">
        <f t="shared" si="1"/>
        <v>4</v>
      </c>
      <c r="X40" s="252">
        <f>'Отсутствие потенциала'!E39</f>
        <v>6.5</v>
      </c>
      <c r="Y40" s="252">
        <f>'Отсутствие потенциала'!H39</f>
        <v>3.3</v>
      </c>
      <c r="Z40" s="252">
        <f>'Отсутствие потенциала'!N39</f>
        <v>4.3</v>
      </c>
      <c r="AA40" s="252">
        <f>'Отсутствие потенциала'!S39</f>
        <v>1.4</v>
      </c>
      <c r="AB40" s="19">
        <f>'Отсутствие потенциала'!T39</f>
        <v>3.9</v>
      </c>
      <c r="AC40" s="252">
        <f>'Отсутствие потенциала'!W39</f>
        <v>6.3</v>
      </c>
      <c r="AD40" s="252">
        <f>'Отсутствие потенциала'!AB39</f>
        <v>3.2</v>
      </c>
      <c r="AE40" s="252">
        <f>'Отсутствие потенциала'!AF39</f>
        <v>3.3</v>
      </c>
      <c r="AF40" s="19">
        <f>'Отсутствие потенциала'!AG39</f>
        <v>4.3</v>
      </c>
      <c r="AG40" s="88">
        <f t="shared" si="2"/>
        <v>4.0999999999999996</v>
      </c>
      <c r="AH40" s="50">
        <f t="shared" si="11"/>
        <v>4.3</v>
      </c>
      <c r="AI40" s="20" t="str">
        <f t="shared" si="6"/>
        <v>низкий</v>
      </c>
      <c r="AJ40" s="83">
        <f t="shared" si="14"/>
        <v>19</v>
      </c>
      <c r="AK40" s="84">
        <f>VLOOKUP($C40,'Индекс надежности данных'!$A$2:$H$52,8,FALSE)</f>
        <v>4.7</v>
      </c>
      <c r="AL40" s="85">
        <f>'Imputed and missing data hidden'!BK38</f>
        <v>9</v>
      </c>
      <c r="AM40" s="86">
        <f t="shared" si="5"/>
        <v>0.16666666666666666</v>
      </c>
      <c r="AN40" s="87">
        <f>'Indicator Date hidden2'!BI39</f>
        <v>0.30612244897959184</v>
      </c>
      <c r="AO40" s="87">
        <f>'Географич. уровень инд'!BP41</f>
        <v>1.0769230769230769</v>
      </c>
    </row>
    <row r="41" spans="1:41" ht="15.75">
      <c r="A41" s="329" t="s">
        <v>258</v>
      </c>
      <c r="B41" s="339" t="s">
        <v>259</v>
      </c>
      <c r="C41" s="340" t="s">
        <v>100</v>
      </c>
      <c r="D41" s="240">
        <f>'Опасность&amp;Подверженность'!AF40</f>
        <v>9.6999999999999993</v>
      </c>
      <c r="E41" s="235">
        <f>'Опасность&amp;Подверженность'!AG40</f>
        <v>7.5</v>
      </c>
      <c r="F41" s="235">
        <f>'Опасность&amp;Подверженность'!AH40</f>
        <v>0</v>
      </c>
      <c r="G41" s="235">
        <f>'Опасность&amp;Подверженность'!AJ40</f>
        <v>2.5</v>
      </c>
      <c r="H41" s="19">
        <f>'Опасность&amp;Подверженность'!AK40</f>
        <v>6.4</v>
      </c>
      <c r="I41" s="235">
        <f>'Опасность&amp;Подверженность'!AN40</f>
        <v>3.3</v>
      </c>
      <c r="J41" s="235">
        <f>'Опасность&amp;Подверженность'!AQ40</f>
        <v>6.3</v>
      </c>
      <c r="K41" s="19">
        <f>'Опасность&amp;Подверженность'!AR40</f>
        <v>6.3</v>
      </c>
      <c r="L41" s="20">
        <f t="shared" si="0"/>
        <v>6.4</v>
      </c>
      <c r="M41" s="247">
        <f>Уязвимость!G40</f>
        <v>3.4</v>
      </c>
      <c r="N41" s="247">
        <f>Уязвимость!K40</f>
        <v>3.5</v>
      </c>
      <c r="O41" s="247">
        <f>Уязвимость!Q40</f>
        <v>2.8</v>
      </c>
      <c r="P41" s="131">
        <f>Уязвимость!R40</f>
        <v>3.3</v>
      </c>
      <c r="Q41" s="247">
        <f>Уязвимость!V40</f>
        <v>2.5</v>
      </c>
      <c r="R41" s="247">
        <f>Уязвимость!AB40</f>
        <v>4.4000000000000004</v>
      </c>
      <c r="S41" s="247">
        <f>Уязвимость!AD40</f>
        <v>0.5</v>
      </c>
      <c r="T41" s="247">
        <f>Уязвимость!AF40</f>
        <v>0</v>
      </c>
      <c r="U41" s="247">
        <f>Уязвимость!AK40</f>
        <v>1.9</v>
      </c>
      <c r="V41" s="19">
        <f>Уязвимость!AL40</f>
        <v>2.4</v>
      </c>
      <c r="W41" s="20">
        <f t="shared" si="1"/>
        <v>2.9</v>
      </c>
      <c r="X41" s="251">
        <f>'Отсутствие потенциала'!E40</f>
        <v>4.3</v>
      </c>
      <c r="Y41" s="251">
        <f>'Отсутствие потенциала'!H40</f>
        <v>7</v>
      </c>
      <c r="Z41" s="251">
        <f>'Отсутствие потенциала'!N40</f>
        <v>1.4</v>
      </c>
      <c r="AA41" s="251">
        <f>'Отсутствие потенциала'!S40</f>
        <v>1.4</v>
      </c>
      <c r="AB41" s="19">
        <f>'Отсутствие потенциала'!T40</f>
        <v>3.5</v>
      </c>
      <c r="AC41" s="251">
        <f>'Отсутствие потенциала'!W40</f>
        <v>5.4</v>
      </c>
      <c r="AD41" s="251">
        <f>'Отсутствие потенциала'!AB40</f>
        <v>0</v>
      </c>
      <c r="AE41" s="251">
        <f>'Отсутствие потенциала'!AF40</f>
        <v>6.3</v>
      </c>
      <c r="AF41" s="89">
        <f>'Отсутствие потенциала'!AG40</f>
        <v>3.9</v>
      </c>
      <c r="AG41" s="90">
        <f t="shared" si="2"/>
        <v>3.7</v>
      </c>
      <c r="AH41" s="50">
        <f t="shared" si="11"/>
        <v>4.0999999999999996</v>
      </c>
      <c r="AI41" s="20" t="str">
        <f t="shared" si="6"/>
        <v>низкий</v>
      </c>
      <c r="AJ41" s="91">
        <f t="shared" si="14"/>
        <v>22</v>
      </c>
      <c r="AK41" s="92">
        <f>VLOOKUP($C41,'Индекс надежности данных'!$A$2:$H$52,8,FALSE)</f>
        <v>0.6</v>
      </c>
      <c r="AL41" s="93">
        <f>'Imputed and missing data hidden'!BK39</f>
        <v>2</v>
      </c>
      <c r="AM41" s="94">
        <f t="shared" si="5"/>
        <v>3.7037037037037035E-2</v>
      </c>
      <c r="AN41" s="95">
        <f>'Indicator Date hidden2'!BI40</f>
        <v>0.19642857142857142</v>
      </c>
      <c r="AO41" s="95">
        <f>'Географич. уровень инд'!BP42</f>
        <v>1.3076923076923077</v>
      </c>
    </row>
    <row r="42" spans="1:41" ht="15.75">
      <c r="A42" s="329" t="s">
        <v>258</v>
      </c>
      <c r="B42" s="330" t="s">
        <v>260</v>
      </c>
      <c r="C42" s="328" t="s">
        <v>101</v>
      </c>
      <c r="D42" s="238">
        <f>'Опасность&amp;Подверженность'!AF41</f>
        <v>6.7</v>
      </c>
      <c r="E42" s="233">
        <f>'Опасность&amp;Подверженность'!AG41</f>
        <v>7.4</v>
      </c>
      <c r="F42" s="233">
        <f>'Опасность&amp;Подверженность'!AH41</f>
        <v>0</v>
      </c>
      <c r="G42" s="233">
        <f>'Опасность&amp;Подверженность'!AJ41</f>
        <v>3.5</v>
      </c>
      <c r="H42" s="19">
        <f>'Опасность&amp;Подверженность'!AK41</f>
        <v>5</v>
      </c>
      <c r="I42" s="233">
        <f>'Опасность&amp;Подверженность'!AN41</f>
        <v>3.3</v>
      </c>
      <c r="J42" s="233">
        <f>'Опасность&amp;Подверженность'!AQ41</f>
        <v>6.3</v>
      </c>
      <c r="K42" s="19">
        <f>'Опасность&amp;Подверженность'!AR41</f>
        <v>6.3</v>
      </c>
      <c r="L42" s="20">
        <f t="shared" si="0"/>
        <v>5.7</v>
      </c>
      <c r="M42" s="245">
        <f>Уязвимость!G41</f>
        <v>2.8</v>
      </c>
      <c r="N42" s="245">
        <f>Уязвимость!K41</f>
        <v>3.3</v>
      </c>
      <c r="O42" s="245">
        <f>Уязвимость!Q41</f>
        <v>2.8</v>
      </c>
      <c r="P42" s="131">
        <f>Уязвимость!R41</f>
        <v>2.9</v>
      </c>
      <c r="Q42" s="245">
        <f>Уязвимость!V41</f>
        <v>2.5</v>
      </c>
      <c r="R42" s="245">
        <f>Уязвимость!AB41</f>
        <v>4.3</v>
      </c>
      <c r="S42" s="245">
        <f>Уязвимость!AD41</f>
        <v>0.3</v>
      </c>
      <c r="T42" s="245">
        <f>Уязвимость!AF41</f>
        <v>0</v>
      </c>
      <c r="U42" s="245">
        <f>Уязвимость!AK41</f>
        <v>1.9</v>
      </c>
      <c r="V42" s="19">
        <f>Уязвимость!AL41</f>
        <v>2.4</v>
      </c>
      <c r="W42" s="20">
        <f t="shared" si="1"/>
        <v>2.7</v>
      </c>
      <c r="X42" s="249">
        <f>'Отсутствие потенциала'!E41</f>
        <v>4.3</v>
      </c>
      <c r="Y42" s="249">
        <f>'Отсутствие потенциала'!H41</f>
        <v>6.5</v>
      </c>
      <c r="Z42" s="249">
        <f>'Отсутствие потенциала'!N41</f>
        <v>1.4</v>
      </c>
      <c r="AA42" s="249">
        <f>'Отсутствие потенциала'!S41</f>
        <v>1.4</v>
      </c>
      <c r="AB42" s="19">
        <f>'Отсутствие потенциала'!T41</f>
        <v>3.4</v>
      </c>
      <c r="AC42" s="249">
        <f>'Отсутствие потенциала'!W41</f>
        <v>5.2</v>
      </c>
      <c r="AD42" s="249">
        <f>'Отсутствие потенциала'!AB41</f>
        <v>2.9</v>
      </c>
      <c r="AE42" s="249">
        <f>'Отсутствие потенциала'!AF41</f>
        <v>6</v>
      </c>
      <c r="AF42" s="19">
        <f>'Отсутствие потенциала'!AG41</f>
        <v>4.7</v>
      </c>
      <c r="AG42" s="20">
        <f t="shared" si="2"/>
        <v>4.0999999999999996</v>
      </c>
      <c r="AH42" s="50">
        <f t="shared" si="11"/>
        <v>4</v>
      </c>
      <c r="AI42" s="20" t="str">
        <f t="shared" si="6"/>
        <v>низкий</v>
      </c>
      <c r="AJ42" s="83">
        <f t="shared" si="14"/>
        <v>25</v>
      </c>
      <c r="AK42" s="84">
        <f>VLOOKUP($C42,'Индекс надежности данных'!$A$2:$H$52,8,FALSE)</f>
        <v>0.6</v>
      </c>
      <c r="AL42" s="85">
        <f>'Imputed and missing data hidden'!BK40</f>
        <v>2</v>
      </c>
      <c r="AM42" s="86">
        <f t="shared" si="5"/>
        <v>3.7037037037037035E-2</v>
      </c>
      <c r="AN42" s="87">
        <f>'Indicator Date hidden2'!BI41</f>
        <v>0.19642857142857142</v>
      </c>
      <c r="AO42" s="87">
        <f>'Географич. уровень инд'!BP43</f>
        <v>1.3076923076923077</v>
      </c>
    </row>
    <row r="43" spans="1:41" ht="15.75">
      <c r="A43" s="329" t="s">
        <v>258</v>
      </c>
      <c r="B43" s="330" t="s">
        <v>261</v>
      </c>
      <c r="C43" s="328" t="s">
        <v>102</v>
      </c>
      <c r="D43" s="238">
        <f>'Опасность&amp;Подверженность'!AF42</f>
        <v>6.9</v>
      </c>
      <c r="E43" s="233">
        <f>'Опасность&amp;Подверженность'!AG42</f>
        <v>7.3</v>
      </c>
      <c r="F43" s="233">
        <f>'Опасность&amp;Подверженность'!AH42</f>
        <v>0.7</v>
      </c>
      <c r="G43" s="233">
        <f>'Опасность&amp;Подверженность'!AJ42</f>
        <v>1.5</v>
      </c>
      <c r="H43" s="19">
        <f>'Опасность&amp;Подверженность'!AK42</f>
        <v>4.8</v>
      </c>
      <c r="I43" s="233">
        <f>'Опасность&amp;Подверженность'!AN42</f>
        <v>3.3</v>
      </c>
      <c r="J43" s="233">
        <f>'Опасность&amp;Подверженность'!AQ42</f>
        <v>6.3</v>
      </c>
      <c r="K43" s="19">
        <f>'Опасность&amp;Подверженность'!AR42</f>
        <v>6.3</v>
      </c>
      <c r="L43" s="20">
        <f t="shared" si="0"/>
        <v>5.6</v>
      </c>
      <c r="M43" s="245">
        <f>Уязвимость!G42</f>
        <v>2.8</v>
      </c>
      <c r="N43" s="245">
        <f>Уязвимость!K42</f>
        <v>3.6</v>
      </c>
      <c r="O43" s="245">
        <f>Уязвимость!Q42</f>
        <v>2.8</v>
      </c>
      <c r="P43" s="131">
        <f>Уязвимость!R42</f>
        <v>3</v>
      </c>
      <c r="Q43" s="245">
        <f>Уязвимость!V42</f>
        <v>2.5</v>
      </c>
      <c r="R43" s="245">
        <f>Уязвимость!AB42</f>
        <v>4.4000000000000004</v>
      </c>
      <c r="S43" s="245">
        <f>Уязвимость!AD42</f>
        <v>0.3</v>
      </c>
      <c r="T43" s="245">
        <f>Уязвимость!AF42</f>
        <v>0</v>
      </c>
      <c r="U43" s="245">
        <f>Уязвимость!AK42</f>
        <v>1.9</v>
      </c>
      <c r="V43" s="19">
        <f>Уязвимость!AL42</f>
        <v>2.4</v>
      </c>
      <c r="W43" s="20">
        <f t="shared" si="1"/>
        <v>2.7</v>
      </c>
      <c r="X43" s="249">
        <f>'Отсутствие потенциала'!E42</f>
        <v>4.3</v>
      </c>
      <c r="Y43" s="249">
        <f>'Отсутствие потенциала'!H42</f>
        <v>7.2</v>
      </c>
      <c r="Z43" s="249">
        <f>'Отсутствие потенциала'!N42</f>
        <v>1.4</v>
      </c>
      <c r="AA43" s="249">
        <f>'Отсутствие потенциала'!S42</f>
        <v>1.4</v>
      </c>
      <c r="AB43" s="19">
        <f>'Отсутствие потенциала'!T42</f>
        <v>3.6</v>
      </c>
      <c r="AC43" s="249">
        <f>'Отсутствие потенциала'!W42</f>
        <v>4.4000000000000004</v>
      </c>
      <c r="AD43" s="249">
        <f>'Отсутствие потенциала'!AB42</f>
        <v>0</v>
      </c>
      <c r="AE43" s="249">
        <f>'Отсутствие потенциала'!AF42</f>
        <v>6.8</v>
      </c>
      <c r="AF43" s="19">
        <f>'Отсутствие потенциала'!AG42</f>
        <v>3.7</v>
      </c>
      <c r="AG43" s="20">
        <f t="shared" si="2"/>
        <v>3.7</v>
      </c>
      <c r="AH43" s="50">
        <f t="shared" si="11"/>
        <v>3.8</v>
      </c>
      <c r="AI43" s="20" t="str">
        <f t="shared" si="6"/>
        <v>низкий</v>
      </c>
      <c r="AJ43" s="83">
        <f t="shared" si="14"/>
        <v>26</v>
      </c>
      <c r="AK43" s="84">
        <f>VLOOKUP($C43,'Индекс надежности данных'!$A$2:$H$52,8,FALSE)</f>
        <v>0.9</v>
      </c>
      <c r="AL43" s="85">
        <f>'Imputed and missing data hidden'!BK41</f>
        <v>3</v>
      </c>
      <c r="AM43" s="86">
        <f t="shared" si="5"/>
        <v>5.5555555555555552E-2</v>
      </c>
      <c r="AN43" s="87">
        <f>'Indicator Date hidden2'!BI42</f>
        <v>0.19642857142857142</v>
      </c>
      <c r="AO43" s="87">
        <f>'Географич. уровень инд'!BP44</f>
        <v>1.3076923076923077</v>
      </c>
    </row>
    <row r="44" spans="1:41" ht="15.75">
      <c r="A44" s="329" t="s">
        <v>258</v>
      </c>
      <c r="B44" s="331" t="s">
        <v>262</v>
      </c>
      <c r="C44" s="328" t="s">
        <v>103</v>
      </c>
      <c r="D44" s="238">
        <f>'Опасность&amp;Подверженность'!AF43</f>
        <v>5.9</v>
      </c>
      <c r="E44" s="233">
        <f>'Опасность&amp;Подверженность'!AG43</f>
        <v>5.6</v>
      </c>
      <c r="F44" s="233">
        <f>'Опасность&amp;Подверженность'!AH43</f>
        <v>0.6</v>
      </c>
      <c r="G44" s="233">
        <f>'Опасность&amp;Подверженность'!AJ43</f>
        <v>5</v>
      </c>
      <c r="H44" s="19">
        <f>'Опасность&amp;Подверженность'!AK43</f>
        <v>4.5999999999999996</v>
      </c>
      <c r="I44" s="233">
        <f>'Опасность&amp;Подверженность'!AN43</f>
        <v>3.3</v>
      </c>
      <c r="J44" s="233">
        <f>'Опасность&amp;Подверженность'!AQ43</f>
        <v>6.3</v>
      </c>
      <c r="K44" s="19">
        <f>'Опасность&amp;Подверженность'!AR43</f>
        <v>6.3</v>
      </c>
      <c r="L44" s="20">
        <f t="shared" si="0"/>
        <v>5.5</v>
      </c>
      <c r="M44" s="245">
        <f>Уязвимость!G43</f>
        <v>2.8</v>
      </c>
      <c r="N44" s="245">
        <f>Уязвимость!K43</f>
        <v>3.4</v>
      </c>
      <c r="O44" s="245">
        <f>Уязвимость!Q43</f>
        <v>2.8</v>
      </c>
      <c r="P44" s="131">
        <f>Уязвимость!R43</f>
        <v>3</v>
      </c>
      <c r="Q44" s="245">
        <f>Уязвимость!V43</f>
        <v>2.5</v>
      </c>
      <c r="R44" s="245">
        <f>Уязвимость!AB43</f>
        <v>4.7</v>
      </c>
      <c r="S44" s="245">
        <f>Уязвимость!AD43</f>
        <v>0.3</v>
      </c>
      <c r="T44" s="245">
        <f>Уязвимость!AF43</f>
        <v>0</v>
      </c>
      <c r="U44" s="245">
        <f>Уязвимость!AK43</f>
        <v>1.9</v>
      </c>
      <c r="V44" s="19">
        <f>Уязвимость!AL43</f>
        <v>2.5</v>
      </c>
      <c r="W44" s="20">
        <f t="shared" si="1"/>
        <v>2.8</v>
      </c>
      <c r="X44" s="249">
        <f>'Отсутствие потенциала'!E43</f>
        <v>4.3</v>
      </c>
      <c r="Y44" s="249">
        <f>'Отсутствие потенциала'!H43</f>
        <v>6.9</v>
      </c>
      <c r="Z44" s="249">
        <f>'Отсутствие потенциала'!N43</f>
        <v>3.3</v>
      </c>
      <c r="AA44" s="249">
        <f>'Отсутствие потенциала'!S43</f>
        <v>1.4</v>
      </c>
      <c r="AB44" s="19">
        <f>'Отсутствие потенциала'!T43</f>
        <v>4</v>
      </c>
      <c r="AC44" s="249">
        <f>'Отсутствие потенциала'!W43</f>
        <v>5.7</v>
      </c>
      <c r="AD44" s="249">
        <f>'Отсутствие потенциала'!AB43</f>
        <v>2.5</v>
      </c>
      <c r="AE44" s="249">
        <f>'Отсутствие потенциала'!AF43</f>
        <v>6.2</v>
      </c>
      <c r="AF44" s="19">
        <f>'Отсутствие потенциала'!AG43</f>
        <v>4.8</v>
      </c>
      <c r="AG44" s="20">
        <f t="shared" si="2"/>
        <v>4.4000000000000004</v>
      </c>
      <c r="AH44" s="50">
        <f t="shared" si="11"/>
        <v>4.0999999999999996</v>
      </c>
      <c r="AI44" s="20" t="str">
        <f t="shared" si="6"/>
        <v>низкий</v>
      </c>
      <c r="AJ44" s="83">
        <f t="shared" si="14"/>
        <v>22</v>
      </c>
      <c r="AK44" s="84">
        <f>VLOOKUP($C44,'Индекс надежности данных'!$A$2:$H$52,8,FALSE)</f>
        <v>0.6</v>
      </c>
      <c r="AL44" s="85">
        <f>'Imputed and missing data hidden'!BK42</f>
        <v>2</v>
      </c>
      <c r="AM44" s="86">
        <f t="shared" si="5"/>
        <v>3.7037037037037035E-2</v>
      </c>
      <c r="AN44" s="87">
        <f>'Indicator Date hidden2'!BI43</f>
        <v>0.19642857142857142</v>
      </c>
      <c r="AO44" s="87">
        <f>'Географич. уровень инд'!BP45</f>
        <v>1.3076923076923077</v>
      </c>
    </row>
    <row r="45" spans="1:41" ht="15.75">
      <c r="A45" s="329" t="s">
        <v>258</v>
      </c>
      <c r="B45" s="331" t="s">
        <v>263</v>
      </c>
      <c r="C45" s="328" t="s">
        <v>107</v>
      </c>
      <c r="D45" s="238">
        <f>'Опасность&amp;Подверженность'!AF44</f>
        <v>6.6</v>
      </c>
      <c r="E45" s="233">
        <f>'Опасность&amp;Подверженность'!AG44</f>
        <v>6.8</v>
      </c>
      <c r="F45" s="233">
        <f>'Опасность&amp;Подверженность'!AH44</f>
        <v>2.6</v>
      </c>
      <c r="G45" s="233">
        <f>'Опасность&amp;Подверженность'!AJ44</f>
        <v>2</v>
      </c>
      <c r="H45" s="19">
        <f>'Опасность&amp;Подверженность'!AK44</f>
        <v>4.9000000000000004</v>
      </c>
      <c r="I45" s="233">
        <f>'Опасность&amp;Подверженность'!AN44</f>
        <v>3.3</v>
      </c>
      <c r="J45" s="233">
        <f>'Опасность&amp;Подверженность'!AQ44</f>
        <v>6.3</v>
      </c>
      <c r="K45" s="19">
        <f>'Опасность&amp;Подверженность'!AR44</f>
        <v>6.3</v>
      </c>
      <c r="L45" s="20">
        <f t="shared" si="0"/>
        <v>5.6</v>
      </c>
      <c r="M45" s="245">
        <f>Уязвимость!G44</f>
        <v>2.9</v>
      </c>
      <c r="N45" s="245">
        <f>Уязвимость!K44</f>
        <v>4.4000000000000004</v>
      </c>
      <c r="O45" s="245">
        <f>Уязвимость!Q44</f>
        <v>2.8</v>
      </c>
      <c r="P45" s="19">
        <f>Уязвимость!R44</f>
        <v>3.3</v>
      </c>
      <c r="Q45" s="245">
        <f>Уязвимость!V44</f>
        <v>2.5</v>
      </c>
      <c r="R45" s="245">
        <f>Уязвимость!AB44</f>
        <v>3.7</v>
      </c>
      <c r="S45" s="245">
        <f>Уязвимость!AD44</f>
        <v>0.7</v>
      </c>
      <c r="T45" s="245">
        <f>Уязвимость!AF44</f>
        <v>0</v>
      </c>
      <c r="U45" s="245">
        <f>Уязвимость!AK44</f>
        <v>1.9</v>
      </c>
      <c r="V45" s="19">
        <f>Уязвимость!AL44</f>
        <v>2.2999999999999998</v>
      </c>
      <c r="W45" s="20">
        <f t="shared" si="1"/>
        <v>2.8</v>
      </c>
      <c r="X45" s="249">
        <f>'Отсутствие потенциала'!E44</f>
        <v>4.3</v>
      </c>
      <c r="Y45" s="249">
        <f>'Отсутствие потенциала'!H44</f>
        <v>7.2</v>
      </c>
      <c r="Z45" s="249">
        <f>'Отсутствие потенциала'!N44</f>
        <v>6.5</v>
      </c>
      <c r="AA45" s="249">
        <f>'Отсутствие потенциала'!S44</f>
        <v>1.4</v>
      </c>
      <c r="AB45" s="19">
        <f>'Отсутствие потенциала'!T44</f>
        <v>4.9000000000000004</v>
      </c>
      <c r="AC45" s="249">
        <f>'Отсутствие потенциала'!W44</f>
        <v>6.5</v>
      </c>
      <c r="AD45" s="249">
        <f>'Отсутствие потенциала'!AB44</f>
        <v>2.5</v>
      </c>
      <c r="AE45" s="249">
        <f>'Отсутствие потенциала'!AF44</f>
        <v>6</v>
      </c>
      <c r="AF45" s="19">
        <f>'Отсутствие потенциала'!AG44</f>
        <v>5</v>
      </c>
      <c r="AG45" s="20">
        <f t="shared" si="2"/>
        <v>5</v>
      </c>
      <c r="AH45" s="50">
        <f t="shared" si="11"/>
        <v>4.3</v>
      </c>
      <c r="AI45" s="20" t="str">
        <f t="shared" si="6"/>
        <v>низкий</v>
      </c>
      <c r="AJ45" s="83">
        <f t="shared" si="14"/>
        <v>19</v>
      </c>
      <c r="AK45" s="84">
        <f>VLOOKUP($C45,'Индекс надежности данных'!$A$2:$H$52,8,FALSE)</f>
        <v>0.6</v>
      </c>
      <c r="AL45" s="85">
        <f>'Imputed and missing data hidden'!BK43</f>
        <v>2</v>
      </c>
      <c r="AM45" s="86">
        <f t="shared" si="5"/>
        <v>3.7037037037037035E-2</v>
      </c>
      <c r="AN45" s="87">
        <f>'Indicator Date hidden2'!BI44</f>
        <v>0.19642857142857142</v>
      </c>
      <c r="AO45" s="87">
        <f>'Географич. уровень инд'!BP46</f>
        <v>1.3076923076923077</v>
      </c>
    </row>
    <row r="46" spans="1:41" ht="15.75">
      <c r="A46" s="329" t="s">
        <v>258</v>
      </c>
      <c r="B46" s="331" t="s">
        <v>264</v>
      </c>
      <c r="C46" s="328" t="s">
        <v>113</v>
      </c>
      <c r="D46" s="238">
        <f>'Опасность&amp;Подверженность'!AF45</f>
        <v>0.2</v>
      </c>
      <c r="E46" s="233">
        <f>'Опасность&amp;Подверженность'!AG45</f>
        <v>6</v>
      </c>
      <c r="F46" s="233">
        <f>'Опасность&amp;Подверженность'!AH45</f>
        <v>0</v>
      </c>
      <c r="G46" s="233">
        <f>'Опасность&amp;Подверженность'!AJ45</f>
        <v>4.0999999999999996</v>
      </c>
      <c r="H46" s="19">
        <f>'Опасность&amp;Подверженность'!AK45</f>
        <v>3</v>
      </c>
      <c r="I46" s="233">
        <f>'Опасность&amp;Подверженность'!AN45</f>
        <v>3.3</v>
      </c>
      <c r="J46" s="233">
        <f>'Опасность&amp;Подверженность'!AQ45</f>
        <v>6.3</v>
      </c>
      <c r="K46" s="19">
        <f>'Опасность&amp;Подверженность'!AR45</f>
        <v>6.3</v>
      </c>
      <c r="L46" s="20">
        <f t="shared" si="0"/>
        <v>4.9000000000000004</v>
      </c>
      <c r="M46" s="245">
        <f>Уязвимость!G45</f>
        <v>3.6</v>
      </c>
      <c r="N46" s="245">
        <f>Уязвимость!K45</f>
        <v>2.2000000000000002</v>
      </c>
      <c r="O46" s="245">
        <f>Уязвимость!Q45</f>
        <v>2.8</v>
      </c>
      <c r="P46" s="19">
        <f>Уязвимость!R45</f>
        <v>3.1</v>
      </c>
      <c r="Q46" s="245">
        <f>Уязвимость!V45</f>
        <v>2.5</v>
      </c>
      <c r="R46" s="245">
        <f>Уязвимость!AB45</f>
        <v>4.4000000000000004</v>
      </c>
      <c r="S46" s="245">
        <f>Уязвимость!AD45</f>
        <v>0.5</v>
      </c>
      <c r="T46" s="245">
        <f>Уязвимость!AF45</f>
        <v>0</v>
      </c>
      <c r="U46" s="245">
        <f>Уязвимость!AK45</f>
        <v>1.9</v>
      </c>
      <c r="V46" s="19">
        <f>Уязвимость!AL45</f>
        <v>2.4</v>
      </c>
      <c r="W46" s="20">
        <f t="shared" si="1"/>
        <v>2.8</v>
      </c>
      <c r="X46" s="249">
        <f>'Отсутствие потенциала'!E45</f>
        <v>4.3</v>
      </c>
      <c r="Y46" s="249">
        <f>'Отсутствие потенциала'!H45</f>
        <v>7.1</v>
      </c>
      <c r="Z46" s="249">
        <f>'Отсутствие потенциала'!N45</f>
        <v>6.4</v>
      </c>
      <c r="AA46" s="249">
        <f>'Отсутствие потенциала'!S45</f>
        <v>1.4</v>
      </c>
      <c r="AB46" s="19">
        <f>'Отсутствие потенциала'!T45</f>
        <v>4.8</v>
      </c>
      <c r="AC46" s="249">
        <f>'Отсутствие потенциала'!W45</f>
        <v>4.2</v>
      </c>
      <c r="AD46" s="249">
        <f>'Отсутствие потенциала'!AB45</f>
        <v>0</v>
      </c>
      <c r="AE46" s="249">
        <f>'Отсутствие потенциала'!AF45</f>
        <v>6.1</v>
      </c>
      <c r="AF46" s="19">
        <f>'Отсутствие потенциала'!AG45</f>
        <v>3.4</v>
      </c>
      <c r="AG46" s="20">
        <f t="shared" si="2"/>
        <v>4.0999999999999996</v>
      </c>
      <c r="AH46" s="50">
        <f t="shared" si="11"/>
        <v>3.8</v>
      </c>
      <c r="AI46" s="20" t="str">
        <f t="shared" si="6"/>
        <v>низкий</v>
      </c>
      <c r="AJ46" s="83">
        <f t="shared" si="14"/>
        <v>26</v>
      </c>
      <c r="AK46" s="84">
        <f>VLOOKUP($C46,'Индекс надежности данных'!$A$2:$H$52,8,FALSE)</f>
        <v>0.9</v>
      </c>
      <c r="AL46" s="85">
        <f>'Imputed and missing data hidden'!BK44</f>
        <v>3</v>
      </c>
      <c r="AM46" s="86">
        <f t="shared" si="5"/>
        <v>5.5555555555555552E-2</v>
      </c>
      <c r="AN46" s="87">
        <f>'Indicator Date hidden2'!BI45</f>
        <v>0.19642857142857142</v>
      </c>
      <c r="AO46" s="87">
        <f>'Географич. уровень инд'!BP47</f>
        <v>1.3076923076923077</v>
      </c>
    </row>
    <row r="47" spans="1:41" ht="15.75">
      <c r="A47" s="329" t="s">
        <v>258</v>
      </c>
      <c r="B47" s="331" t="s">
        <v>265</v>
      </c>
      <c r="C47" s="328" t="s">
        <v>105</v>
      </c>
      <c r="D47" s="238">
        <f>'Опасность&amp;Подверженность'!AF46</f>
        <v>9.6999999999999993</v>
      </c>
      <c r="E47" s="233">
        <f>'Опасность&amp;Подверженность'!AG46</f>
        <v>7.8</v>
      </c>
      <c r="F47" s="233">
        <f>'Опасность&amp;Подверженность'!AH46</f>
        <v>1.9</v>
      </c>
      <c r="G47" s="233">
        <f>'Опасность&amp;Подверженность'!AJ46</f>
        <v>2.5</v>
      </c>
      <c r="H47" s="19">
        <f>'Опасность&amp;Подверженность'!AK46</f>
        <v>6.7</v>
      </c>
      <c r="I47" s="233">
        <f>'Опасность&amp;Подверженность'!AN46</f>
        <v>3.3</v>
      </c>
      <c r="J47" s="233">
        <f>'Опасность&amp;Подверженность'!AQ46</f>
        <v>6.3</v>
      </c>
      <c r="K47" s="19">
        <f>'Опасность&amp;Подверженность'!AR46</f>
        <v>6.3</v>
      </c>
      <c r="L47" s="20">
        <f t="shared" si="0"/>
        <v>6.5</v>
      </c>
      <c r="M47" s="245">
        <f>Уязвимость!G46</f>
        <v>3.2</v>
      </c>
      <c r="N47" s="245">
        <f>Уязвимость!K46</f>
        <v>3.7</v>
      </c>
      <c r="O47" s="245">
        <f>Уязвимость!Q46</f>
        <v>2.8</v>
      </c>
      <c r="P47" s="19">
        <f>Уязвимость!R46</f>
        <v>3.2</v>
      </c>
      <c r="Q47" s="245">
        <f>Уязвимость!V46</f>
        <v>2.5</v>
      </c>
      <c r="R47" s="245">
        <f>Уязвимость!AB46</f>
        <v>4.4000000000000004</v>
      </c>
      <c r="S47" s="245">
        <f>Уязвимость!AD46</f>
        <v>0.8</v>
      </c>
      <c r="T47" s="245">
        <f>Уязвимость!AF46</f>
        <v>0</v>
      </c>
      <c r="U47" s="245">
        <f>Уязвимость!AK46</f>
        <v>1.9</v>
      </c>
      <c r="V47" s="19">
        <f>Уязвимость!AL46</f>
        <v>2.5</v>
      </c>
      <c r="W47" s="20">
        <f t="shared" si="1"/>
        <v>2.9</v>
      </c>
      <c r="X47" s="249">
        <f>'Отсутствие потенциала'!E46</f>
        <v>4.3</v>
      </c>
      <c r="Y47" s="249">
        <f>'Отсутствие потенциала'!H46</f>
        <v>7.2</v>
      </c>
      <c r="Z47" s="249">
        <f>'Отсутствие потенциала'!N46</f>
        <v>1.4</v>
      </c>
      <c r="AA47" s="249">
        <f>'Отсутствие потенциала'!S46</f>
        <v>1.4</v>
      </c>
      <c r="AB47" s="19">
        <f>'Отсутствие потенциала'!T46</f>
        <v>3.6</v>
      </c>
      <c r="AC47" s="249">
        <f>'Отсутствие потенциала'!W46</f>
        <v>6.4</v>
      </c>
      <c r="AD47" s="249">
        <f>'Отсутствие потенциала'!AB46</f>
        <v>1.9</v>
      </c>
      <c r="AE47" s="249">
        <f>'Отсутствие потенциала'!AF46</f>
        <v>5.8</v>
      </c>
      <c r="AF47" s="19">
        <f>'Отсутствие потенциала'!AG46</f>
        <v>4.7</v>
      </c>
      <c r="AG47" s="20">
        <f t="shared" si="2"/>
        <v>4.2</v>
      </c>
      <c r="AH47" s="50">
        <f t="shared" si="11"/>
        <v>4.3</v>
      </c>
      <c r="AI47" s="20" t="str">
        <f t="shared" si="6"/>
        <v>низкий</v>
      </c>
      <c r="AJ47" s="83">
        <f t="shared" si="14"/>
        <v>19</v>
      </c>
      <c r="AK47" s="84">
        <f>VLOOKUP($C47,'Индекс надежности данных'!$A$2:$H$52,8,FALSE)</f>
        <v>0.9</v>
      </c>
      <c r="AL47" s="85">
        <f>'Imputed and missing data hidden'!BK45</f>
        <v>3</v>
      </c>
      <c r="AM47" s="86">
        <f t="shared" si="5"/>
        <v>5.5555555555555552E-2</v>
      </c>
      <c r="AN47" s="87">
        <f>'Indicator Date hidden2'!BI46</f>
        <v>0.19642857142857142</v>
      </c>
      <c r="AO47" s="87">
        <f>'Географич. уровень инд'!BP48</f>
        <v>1.3076923076923077</v>
      </c>
    </row>
    <row r="48" spans="1:41" ht="15.75">
      <c r="A48" s="329" t="s">
        <v>258</v>
      </c>
      <c r="B48" s="331" t="s">
        <v>266</v>
      </c>
      <c r="C48" s="328" t="s">
        <v>106</v>
      </c>
      <c r="D48" s="238">
        <f>'Опасность&amp;Подверженность'!AF47</f>
        <v>6.4</v>
      </c>
      <c r="E48" s="233">
        <f>'Опасность&amp;Подверженность'!AG47</f>
        <v>6</v>
      </c>
      <c r="F48" s="233">
        <f>'Опасность&amp;Подверженность'!AH47</f>
        <v>0</v>
      </c>
      <c r="G48" s="233">
        <f>'Опасность&amp;Подверженность'!AJ47</f>
        <v>2.5</v>
      </c>
      <c r="H48" s="19">
        <f>'Опасность&amp;Подверженность'!AK47</f>
        <v>4.2</v>
      </c>
      <c r="I48" s="233">
        <f>'Опасность&amp;Подверженность'!AN47</f>
        <v>3.3</v>
      </c>
      <c r="J48" s="233">
        <f>'Опасность&amp;Подверженность'!AQ47</f>
        <v>6.3</v>
      </c>
      <c r="K48" s="19">
        <f>'Опасность&amp;Подверженность'!AR47</f>
        <v>6.3</v>
      </c>
      <c r="L48" s="20">
        <f t="shared" si="0"/>
        <v>5.3</v>
      </c>
      <c r="M48" s="245">
        <f>Уязвимость!G47</f>
        <v>2.8</v>
      </c>
      <c r="N48" s="245">
        <f>Уязвимость!K47</f>
        <v>2.9</v>
      </c>
      <c r="O48" s="245">
        <f>Уязвимость!Q47</f>
        <v>2.8</v>
      </c>
      <c r="P48" s="19">
        <f>Уязвимость!R47</f>
        <v>2.8</v>
      </c>
      <c r="Q48" s="245">
        <f>Уязвимость!V47</f>
        <v>2.5</v>
      </c>
      <c r="R48" s="245">
        <f>Уязвимость!AB47</f>
        <v>3.9</v>
      </c>
      <c r="S48" s="245">
        <f>Уязвимость!AD47</f>
        <v>0.6</v>
      </c>
      <c r="T48" s="245">
        <f>Уязвимость!AF47</f>
        <v>0</v>
      </c>
      <c r="U48" s="245">
        <f>Уязвимость!AK47</f>
        <v>1.9</v>
      </c>
      <c r="V48" s="19">
        <f>Уязвимость!AL47</f>
        <v>2.2999999999999998</v>
      </c>
      <c r="W48" s="20">
        <f t="shared" si="1"/>
        <v>2.6</v>
      </c>
      <c r="X48" s="249">
        <f>'Отсутствие потенциала'!E47</f>
        <v>4.3</v>
      </c>
      <c r="Y48" s="249">
        <f>'Отсутствие потенциала'!H47</f>
        <v>3.7</v>
      </c>
      <c r="Z48" s="249">
        <f>'Отсутствие потенциала'!N47</f>
        <v>1.4</v>
      </c>
      <c r="AA48" s="249">
        <f>'Отсутствие потенциала'!S47</f>
        <v>1.4</v>
      </c>
      <c r="AB48" s="19">
        <f>'Отсутствие потенциала'!T47</f>
        <v>2.7</v>
      </c>
      <c r="AC48" s="249">
        <f>'Отсутствие потенциала'!W47</f>
        <v>3.2</v>
      </c>
      <c r="AD48" s="249">
        <f>'Отсутствие потенциала'!AB47</f>
        <v>3.2</v>
      </c>
      <c r="AE48" s="249">
        <f>'Отсутствие потенциала'!AF47</f>
        <v>7.3</v>
      </c>
      <c r="AF48" s="19">
        <f>'Отсутствие потенциала'!AG47</f>
        <v>4.5999999999999996</v>
      </c>
      <c r="AG48" s="20">
        <f t="shared" si="2"/>
        <v>3.7</v>
      </c>
      <c r="AH48" s="50">
        <f t="shared" si="11"/>
        <v>3.7</v>
      </c>
      <c r="AI48" s="20" t="str">
        <f t="shared" si="6"/>
        <v>низкий</v>
      </c>
      <c r="AJ48" s="83">
        <f t="shared" si="14"/>
        <v>28</v>
      </c>
      <c r="AK48" s="84">
        <f>VLOOKUP($C48,'Индекс надежности данных'!$A$2:$H$52,8,FALSE)</f>
        <v>0.9</v>
      </c>
      <c r="AL48" s="85">
        <f>'Imputed and missing data hidden'!BK46</f>
        <v>3</v>
      </c>
      <c r="AM48" s="86">
        <f t="shared" si="5"/>
        <v>5.5555555555555552E-2</v>
      </c>
      <c r="AN48" s="87">
        <f>'Indicator Date hidden2'!BI47</f>
        <v>0.19642857142857142</v>
      </c>
      <c r="AO48" s="87">
        <f>'Географич. уровень инд'!BP49</f>
        <v>1.3076923076923077</v>
      </c>
    </row>
    <row r="49" spans="1:41" ht="15.75">
      <c r="A49" s="329" t="s">
        <v>258</v>
      </c>
      <c r="B49" s="331" t="s">
        <v>267</v>
      </c>
      <c r="C49" s="328" t="s">
        <v>104</v>
      </c>
      <c r="D49" s="238">
        <f>'Опасность&amp;Подверженность'!AF48</f>
        <v>0.1</v>
      </c>
      <c r="E49" s="233">
        <f>'Опасность&amp;Подверженность'!AG48</f>
        <v>10</v>
      </c>
      <c r="F49" s="233">
        <f>'Опасность&amp;Подверженность'!AH48</f>
        <v>0</v>
      </c>
      <c r="G49" s="233">
        <f>'Опасность&amp;Подверженность'!AJ48</f>
        <v>6.1</v>
      </c>
      <c r="H49" s="19">
        <f>'Опасность&amp;Подверженность'!AK48</f>
        <v>6</v>
      </c>
      <c r="I49" s="233">
        <f>'Опасность&amp;Подверженность'!AN48</f>
        <v>3.3</v>
      </c>
      <c r="J49" s="233">
        <f>'Опасность&amp;Подверженность'!AQ48</f>
        <v>6.3</v>
      </c>
      <c r="K49" s="19">
        <f>'Опасность&amp;Подверженность'!AR48</f>
        <v>6.3</v>
      </c>
      <c r="L49" s="20">
        <f t="shared" si="0"/>
        <v>6.2</v>
      </c>
      <c r="M49" s="245">
        <f>Уязвимость!G48</f>
        <v>3.3</v>
      </c>
      <c r="N49" s="245">
        <f>Уязвимость!K48</f>
        <v>3.4</v>
      </c>
      <c r="O49" s="245">
        <f>Уязвимость!Q48</f>
        <v>2.8</v>
      </c>
      <c r="P49" s="19">
        <f>Уязвимость!R48</f>
        <v>3.2</v>
      </c>
      <c r="Q49" s="245">
        <f>Уязвимость!V48</f>
        <v>2.5</v>
      </c>
      <c r="R49" s="245">
        <f>Уязвимость!AB48</f>
        <v>5.3</v>
      </c>
      <c r="S49" s="245">
        <f>Уязвимость!AD48</f>
        <v>0.5</v>
      </c>
      <c r="T49" s="245">
        <f>Уязвимость!AF48</f>
        <v>0</v>
      </c>
      <c r="U49" s="245">
        <f>Уязвимость!AK48</f>
        <v>1.9</v>
      </c>
      <c r="V49" s="19">
        <f>Уязвимость!AL48</f>
        <v>2.7</v>
      </c>
      <c r="W49" s="20">
        <f t="shared" si="1"/>
        <v>3</v>
      </c>
      <c r="X49" s="249">
        <f>'Отсутствие потенциала'!E48</f>
        <v>4.3</v>
      </c>
      <c r="Y49" s="249">
        <f>'Отсутствие потенциала'!H48</f>
        <v>7.1</v>
      </c>
      <c r="Z49" s="249">
        <f>'Отсутствие потенциала'!N48</f>
        <v>3.2</v>
      </c>
      <c r="AA49" s="249">
        <f>'Отсутствие потенциала'!S48</f>
        <v>1.4</v>
      </c>
      <c r="AB49" s="19">
        <f>'Отсутствие потенциала'!T48</f>
        <v>4</v>
      </c>
      <c r="AC49" s="249">
        <f>'Отсутствие потенциала'!W48</f>
        <v>5.8</v>
      </c>
      <c r="AD49" s="249">
        <f>'Отсутствие потенциала'!AB48</f>
        <v>3.2</v>
      </c>
      <c r="AE49" s="249">
        <f>'Отсутствие потенциала'!AF48</f>
        <v>7.2</v>
      </c>
      <c r="AF49" s="19">
        <f>'Отсутствие потенциала'!AG48</f>
        <v>5.4</v>
      </c>
      <c r="AG49" s="20">
        <f t="shared" ref="AG49:AG54" si="15">ROUND((10-GEOMEAN(((10-AB49)/10*9+1),((10-AF49)/10*9+1)))/9*10,1)</f>
        <v>4.7</v>
      </c>
      <c r="AH49" s="50">
        <f t="shared" si="11"/>
        <v>4.4000000000000004</v>
      </c>
      <c r="AI49" s="20" t="str">
        <f t="shared" si="6"/>
        <v>средний</v>
      </c>
      <c r="AJ49" s="83">
        <f t="shared" si="14"/>
        <v>17</v>
      </c>
      <c r="AK49" s="84">
        <f>VLOOKUP($C49,'Индекс надежности данных'!$A$2:$H$52,8,FALSE)</f>
        <v>0.6</v>
      </c>
      <c r="AL49" s="85">
        <f>'Imputed and missing data hidden'!BK47</f>
        <v>2</v>
      </c>
      <c r="AM49" s="86">
        <f t="shared" ref="AM49:AM54" si="16">AL49/54</f>
        <v>3.7037037037037035E-2</v>
      </c>
      <c r="AN49" s="87">
        <f>'Indicator Date hidden2'!BI48</f>
        <v>0.19642857142857142</v>
      </c>
      <c r="AO49" s="87">
        <f>'Географич. уровень инд'!BP50</f>
        <v>1.3076923076923077</v>
      </c>
    </row>
    <row r="50" spans="1:41" ht="15.75">
      <c r="A50" s="329" t="s">
        <v>258</v>
      </c>
      <c r="B50" s="331" t="s">
        <v>268</v>
      </c>
      <c r="C50" s="328" t="s">
        <v>108</v>
      </c>
      <c r="D50" s="238">
        <f>'Опасность&amp;Подверженность'!AF49</f>
        <v>6.4</v>
      </c>
      <c r="E50" s="233">
        <f>'Опасность&amp;Подверженность'!AG49</f>
        <v>6.8</v>
      </c>
      <c r="F50" s="233">
        <f>'Опасность&amp;Подверженность'!AH49</f>
        <v>0.6</v>
      </c>
      <c r="G50" s="233">
        <f>'Опасность&amp;Подверженность'!AJ49</f>
        <v>4.5</v>
      </c>
      <c r="H50" s="19">
        <f>'Опасность&amp;Подверженность'!AK49</f>
        <v>5</v>
      </c>
      <c r="I50" s="233">
        <f>'Опасность&amp;Подверженность'!AN49</f>
        <v>3.3</v>
      </c>
      <c r="J50" s="233">
        <f>'Опасность&amp;Подверженность'!AQ49</f>
        <v>6.3</v>
      </c>
      <c r="K50" s="19">
        <f>'Опасность&amp;Подверженность'!AR49</f>
        <v>6.3</v>
      </c>
      <c r="L50" s="20">
        <f t="shared" si="0"/>
        <v>5.7</v>
      </c>
      <c r="M50" s="245">
        <f>Уязвимость!G49</f>
        <v>2.8</v>
      </c>
      <c r="N50" s="245">
        <f>Уязвимость!K49</f>
        <v>4.4000000000000004</v>
      </c>
      <c r="O50" s="245">
        <f>Уязвимость!Q49</f>
        <v>2.8</v>
      </c>
      <c r="P50" s="19">
        <f>Уязвимость!R49</f>
        <v>3.2</v>
      </c>
      <c r="Q50" s="245">
        <f>Уязвимость!V49</f>
        <v>2.5</v>
      </c>
      <c r="R50" s="245">
        <f>Уязвимость!AB49</f>
        <v>4.8</v>
      </c>
      <c r="S50" s="245">
        <f>Уязвимость!AD49</f>
        <v>0.6</v>
      </c>
      <c r="T50" s="245">
        <f>Уязвимость!AF49</f>
        <v>0</v>
      </c>
      <c r="U50" s="245">
        <f>Уязвимость!AK49</f>
        <v>1.9</v>
      </c>
      <c r="V50" s="19">
        <f>Уязвимость!AL49</f>
        <v>2.6</v>
      </c>
      <c r="W50" s="20">
        <f t="shared" si="1"/>
        <v>2.9</v>
      </c>
      <c r="X50" s="249">
        <f>'Отсутствие потенциала'!E49</f>
        <v>4.3</v>
      </c>
      <c r="Y50" s="249">
        <f>'Отсутствие потенциала'!H49</f>
        <v>7.1</v>
      </c>
      <c r="Z50" s="249">
        <f>'Отсутствие потенциала'!N49</f>
        <v>1.4</v>
      </c>
      <c r="AA50" s="249">
        <f>'Отсутствие потенциала'!S49</f>
        <v>1.4</v>
      </c>
      <c r="AB50" s="19">
        <f>'Отсутствие потенциала'!T49</f>
        <v>3.6</v>
      </c>
      <c r="AC50" s="249">
        <f>'Отсутствие потенциала'!W49</f>
        <v>5.7</v>
      </c>
      <c r="AD50" s="249">
        <f>'Отсутствие потенциала'!AB49</f>
        <v>2</v>
      </c>
      <c r="AE50" s="249">
        <f>'Отсутствие потенциала'!AF49</f>
        <v>6</v>
      </c>
      <c r="AF50" s="19">
        <f>'Отсутствие потенциала'!AG49</f>
        <v>4.5999999999999996</v>
      </c>
      <c r="AG50" s="20">
        <f t="shared" si="15"/>
        <v>4.0999999999999996</v>
      </c>
      <c r="AH50" s="50">
        <f t="shared" si="11"/>
        <v>4.0999999999999996</v>
      </c>
      <c r="AI50" s="20" t="str">
        <f t="shared" si="6"/>
        <v>низкий</v>
      </c>
      <c r="AJ50" s="83">
        <f t="shared" si="14"/>
        <v>22</v>
      </c>
      <c r="AK50" s="84">
        <f>VLOOKUP($C50,'Индекс надежности данных'!$A$2:$H$52,8,FALSE)</f>
        <v>0.9</v>
      </c>
      <c r="AL50" s="85">
        <f>'Imputed and missing data hidden'!BK48</f>
        <v>3</v>
      </c>
      <c r="AM50" s="86">
        <f t="shared" si="16"/>
        <v>5.5555555555555552E-2</v>
      </c>
      <c r="AN50" s="87">
        <f>'Indicator Date hidden2'!BI49</f>
        <v>0.19642857142857142</v>
      </c>
      <c r="AO50" s="87">
        <f>'Географич. уровень инд'!BP51</f>
        <v>1.3076923076923077</v>
      </c>
    </row>
    <row r="51" spans="1:41" ht="15.75">
      <c r="A51" s="329" t="s">
        <v>258</v>
      </c>
      <c r="B51" s="331" t="s">
        <v>269</v>
      </c>
      <c r="C51" s="328" t="s">
        <v>110</v>
      </c>
      <c r="D51" s="238">
        <f>'Опасность&amp;Подверженность'!AF50</f>
        <v>6.4</v>
      </c>
      <c r="E51" s="233">
        <f>'Опасность&amp;Подверженность'!AG50</f>
        <v>7</v>
      </c>
      <c r="F51" s="233">
        <f>'Опасность&amp;Подверженность'!AH50</f>
        <v>8.3000000000000007</v>
      </c>
      <c r="G51" s="233">
        <f>'Опасность&amp;Подверженность'!AJ50</f>
        <v>3.5</v>
      </c>
      <c r="H51" s="19">
        <f>'Опасность&amp;Подверженность'!AK50</f>
        <v>6.6</v>
      </c>
      <c r="I51" s="233">
        <f>'Опасность&amp;Подверженность'!AN50</f>
        <v>3.3</v>
      </c>
      <c r="J51" s="233">
        <f>'Опасность&amp;Подверженность'!AQ50</f>
        <v>6.3</v>
      </c>
      <c r="K51" s="19">
        <f>'Опасность&amp;Подверженность'!AR50</f>
        <v>6.3</v>
      </c>
      <c r="L51" s="20">
        <f t="shared" si="0"/>
        <v>6.5</v>
      </c>
      <c r="M51" s="245">
        <f>Уязвимость!G50</f>
        <v>3.4</v>
      </c>
      <c r="N51" s="245">
        <f>Уязвимость!K50</f>
        <v>4.9000000000000004</v>
      </c>
      <c r="O51" s="245">
        <f>Уязвимость!Q50</f>
        <v>2.8</v>
      </c>
      <c r="P51" s="19">
        <f>Уязвимость!R50</f>
        <v>3.6</v>
      </c>
      <c r="Q51" s="245">
        <f>Уязвимость!V50</f>
        <v>5.6</v>
      </c>
      <c r="R51" s="245">
        <f>Уязвимость!AB50</f>
        <v>4.3</v>
      </c>
      <c r="S51" s="245">
        <f>Уязвимость!AD50</f>
        <v>0.6</v>
      </c>
      <c r="T51" s="245">
        <f>Уязвимость!AF50</f>
        <v>0</v>
      </c>
      <c r="U51" s="245">
        <f>Уязвимость!AK50</f>
        <v>1.9</v>
      </c>
      <c r="V51" s="19">
        <f>Уязвимость!AL50</f>
        <v>3.3</v>
      </c>
      <c r="W51" s="20">
        <f t="shared" si="1"/>
        <v>3.5</v>
      </c>
      <c r="X51" s="249">
        <f>'Отсутствие потенциала'!E50</f>
        <v>4.3</v>
      </c>
      <c r="Y51" s="249">
        <f>'Отсутствие потенциала'!H50</f>
        <v>7.4</v>
      </c>
      <c r="Z51" s="249">
        <f>'Отсутствие потенциала'!N50</f>
        <v>1.4</v>
      </c>
      <c r="AA51" s="249">
        <f>'Отсутствие потенциала'!S50</f>
        <v>1.4</v>
      </c>
      <c r="AB51" s="19">
        <f>'Отсутствие потенциала'!T50</f>
        <v>3.6</v>
      </c>
      <c r="AC51" s="249">
        <f>'Отсутствие потенциала'!W50</f>
        <v>6.2</v>
      </c>
      <c r="AD51" s="249">
        <f>'Отсутствие потенциала'!AB50</f>
        <v>2.5</v>
      </c>
      <c r="AE51" s="249">
        <f>'Отсутствие потенциала'!AF50</f>
        <v>7.5</v>
      </c>
      <c r="AF51" s="19">
        <f>'Отсутствие потенциала'!AG50</f>
        <v>5.4</v>
      </c>
      <c r="AG51" s="20">
        <f t="shared" si="15"/>
        <v>4.5999999999999996</v>
      </c>
      <c r="AH51" s="50">
        <f t="shared" si="11"/>
        <v>4.7</v>
      </c>
      <c r="AI51" s="20" t="str">
        <f t="shared" si="6"/>
        <v>средний</v>
      </c>
      <c r="AJ51" s="83">
        <f t="shared" si="14"/>
        <v>15</v>
      </c>
      <c r="AK51" s="84">
        <f>VLOOKUP($C51,'Индекс надежности данных'!$A$2:$H$52,8,FALSE)</f>
        <v>0.9</v>
      </c>
      <c r="AL51" s="85">
        <f>'Imputed and missing data hidden'!BK49</f>
        <v>3</v>
      </c>
      <c r="AM51" s="86">
        <f t="shared" si="16"/>
        <v>5.5555555555555552E-2</v>
      </c>
      <c r="AN51" s="87">
        <f>'Indicator Date hidden2'!BI50</f>
        <v>0.19642857142857142</v>
      </c>
      <c r="AO51" s="87">
        <f>'Географич. уровень инд'!BP52</f>
        <v>1.3076923076923077</v>
      </c>
    </row>
    <row r="52" spans="1:41" ht="15.75">
      <c r="A52" s="329" t="s">
        <v>258</v>
      </c>
      <c r="B52" s="330" t="s">
        <v>270</v>
      </c>
      <c r="C52" s="328" t="s">
        <v>109</v>
      </c>
      <c r="D52" s="238">
        <f>'Опасность&amp;Подверженность'!AF51</f>
        <v>5.9</v>
      </c>
      <c r="E52" s="233">
        <f>'Опасность&amp;Подверженность'!AG51</f>
        <v>5.8</v>
      </c>
      <c r="F52" s="233">
        <f>'Опасность&amp;Подверженность'!AH51</f>
        <v>0</v>
      </c>
      <c r="G52" s="233">
        <f>'Опасность&amp;Подверженность'!AJ51</f>
        <v>5</v>
      </c>
      <c r="H52" s="19">
        <f>'Опасность&amp;Подверженность'!AK51</f>
        <v>4.5</v>
      </c>
      <c r="I52" s="233">
        <f>'Опасность&amp;Подверженность'!AN51</f>
        <v>3.3</v>
      </c>
      <c r="J52" s="233">
        <f>'Опасность&amp;Подверженность'!AQ51</f>
        <v>6.3</v>
      </c>
      <c r="K52" s="19">
        <f>'Опасность&amp;Подверженность'!AR51</f>
        <v>6.3</v>
      </c>
      <c r="L52" s="20">
        <f t="shared" si="0"/>
        <v>5.5</v>
      </c>
      <c r="M52" s="245">
        <f>Уязвимость!G51</f>
        <v>2.9</v>
      </c>
      <c r="N52" s="245">
        <f>Уязвимость!K51</f>
        <v>3.5</v>
      </c>
      <c r="O52" s="245">
        <f>Уязвимость!Q51</f>
        <v>2.8</v>
      </c>
      <c r="P52" s="19">
        <f>Уязвимость!R51</f>
        <v>3</v>
      </c>
      <c r="Q52" s="245">
        <f>Уязвимость!V51</f>
        <v>2.5</v>
      </c>
      <c r="R52" s="245">
        <f>Уязвимость!AB51</f>
        <v>4.7</v>
      </c>
      <c r="S52" s="245">
        <f>Уязвимость!AD51</f>
        <v>1</v>
      </c>
      <c r="T52" s="245">
        <f>Уязвимость!AF51</f>
        <v>10</v>
      </c>
      <c r="U52" s="245">
        <f>Уязвимость!AK51</f>
        <v>1.9</v>
      </c>
      <c r="V52" s="19">
        <f>Уязвимость!AL51</f>
        <v>5.5</v>
      </c>
      <c r="W52" s="20">
        <f t="shared" si="1"/>
        <v>4.4000000000000004</v>
      </c>
      <c r="X52" s="249">
        <f>'Отсутствие потенциала'!E51</f>
        <v>4.3</v>
      </c>
      <c r="Y52" s="249">
        <f>'Отсутствие потенциала'!H51</f>
        <v>6.6</v>
      </c>
      <c r="Z52" s="249">
        <f>'Отсутствие потенциала'!N51</f>
        <v>2.1</v>
      </c>
      <c r="AA52" s="249">
        <f>'Отсутствие потенциала'!S51</f>
        <v>1.4</v>
      </c>
      <c r="AB52" s="19">
        <f>'Отсутствие потенциала'!T51</f>
        <v>3.6</v>
      </c>
      <c r="AC52" s="249">
        <f>'Отсутствие потенциала'!W51</f>
        <v>4.7</v>
      </c>
      <c r="AD52" s="249">
        <f>'Отсутствие потенциала'!AB51</f>
        <v>1</v>
      </c>
      <c r="AE52" s="249">
        <f>'Отсутствие потенциала'!AF51</f>
        <v>7.6</v>
      </c>
      <c r="AF52" s="19">
        <f>'Отсутствие потенциала'!AG51</f>
        <v>4.4000000000000004</v>
      </c>
      <c r="AG52" s="20">
        <f t="shared" si="15"/>
        <v>4</v>
      </c>
      <c r="AH52" s="50">
        <f t="shared" si="11"/>
        <v>4.5999999999999996</v>
      </c>
      <c r="AI52" s="20" t="str">
        <f t="shared" si="6"/>
        <v>средний</v>
      </c>
      <c r="AJ52" s="83">
        <f t="shared" si="14"/>
        <v>16</v>
      </c>
      <c r="AK52" s="84">
        <f>VLOOKUP($C52,'Индекс надежности данных'!$A$2:$H$52,8,FALSE)</f>
        <v>0.9</v>
      </c>
      <c r="AL52" s="85">
        <f>'Imputed and missing data hidden'!BK50</f>
        <v>3</v>
      </c>
      <c r="AM52" s="86">
        <f t="shared" si="16"/>
        <v>5.5555555555555552E-2</v>
      </c>
      <c r="AN52" s="87">
        <f>'Indicator Date hidden2'!BI51</f>
        <v>0.19642857142857142</v>
      </c>
      <c r="AO52" s="87">
        <f>'Географич. уровень инд'!BP53</f>
        <v>1.3076923076923077</v>
      </c>
    </row>
    <row r="53" spans="1:41" ht="15.75">
      <c r="A53" s="329" t="s">
        <v>258</v>
      </c>
      <c r="B53" s="330" t="s">
        <v>271</v>
      </c>
      <c r="C53" s="328" t="s">
        <v>111</v>
      </c>
      <c r="D53" s="238">
        <f>'Опасность&amp;Подверженность'!AF52</f>
        <v>6.4</v>
      </c>
      <c r="E53" s="233">
        <f>'Опасность&amp;Подверженность'!AG52</f>
        <v>7</v>
      </c>
      <c r="F53" s="233">
        <f>'Опасность&amp;Подверженность'!AH52</f>
        <v>8</v>
      </c>
      <c r="G53" s="233">
        <f>'Опасность&amp;Подверженность'!AJ52</f>
        <v>5</v>
      </c>
      <c r="H53" s="19">
        <f>'Опасность&amp;Подверженность'!AK52</f>
        <v>6.7</v>
      </c>
      <c r="I53" s="233">
        <f>'Опасность&amp;Подверженность'!AN52</f>
        <v>3.3</v>
      </c>
      <c r="J53" s="233">
        <f>'Опасность&amp;Подверженность'!AQ52</f>
        <v>6.3</v>
      </c>
      <c r="K53" s="19">
        <f>'Опасность&amp;Подверженность'!AR52</f>
        <v>6.3</v>
      </c>
      <c r="L53" s="20">
        <f t="shared" si="0"/>
        <v>6.5</v>
      </c>
      <c r="M53" s="245">
        <f>Уязвимость!G52</f>
        <v>2.2999999999999998</v>
      </c>
      <c r="N53" s="245">
        <f>Уязвимость!K52</f>
        <v>4.7</v>
      </c>
      <c r="O53" s="245">
        <f>Уязвимость!Q52</f>
        <v>2.8</v>
      </c>
      <c r="P53" s="19">
        <f>Уязвимость!R52</f>
        <v>3</v>
      </c>
      <c r="Q53" s="245">
        <f>Уязвимость!V52</f>
        <v>2.5</v>
      </c>
      <c r="R53" s="245">
        <f>Уязвимость!AB52</f>
        <v>4.8</v>
      </c>
      <c r="S53" s="245">
        <f>Уязвимость!AD52</f>
        <v>0.5</v>
      </c>
      <c r="T53" s="245">
        <f>Уязвимость!AF52</f>
        <v>0</v>
      </c>
      <c r="U53" s="245">
        <f>Уязвимость!AK52</f>
        <v>1.9</v>
      </c>
      <c r="V53" s="19">
        <f>Уязвимость!AL52</f>
        <v>2.6</v>
      </c>
      <c r="W53" s="20">
        <f t="shared" si="1"/>
        <v>2.8</v>
      </c>
      <c r="X53" s="249">
        <f>'Отсутствие потенциала'!E52</f>
        <v>4.3</v>
      </c>
      <c r="Y53" s="249">
        <f>'Отсутствие потенциала'!H52</f>
        <v>5.9</v>
      </c>
      <c r="Z53" s="249">
        <f>'Отсутствие потенциала'!N52</f>
        <v>7.5</v>
      </c>
      <c r="AA53" s="249">
        <f>'Отсутствие потенциала'!S52</f>
        <v>1.4</v>
      </c>
      <c r="AB53" s="19">
        <f>'Отсутствие потенциала'!T52</f>
        <v>4.8</v>
      </c>
      <c r="AC53" s="249">
        <f>'Отсутствие потенциала'!W52</f>
        <v>6.2</v>
      </c>
      <c r="AD53" s="249">
        <f>'Отсутствие потенциала'!AB52</f>
        <v>0</v>
      </c>
      <c r="AE53" s="249">
        <f>'Отсутствие потенциала'!AF52</f>
        <v>7.1</v>
      </c>
      <c r="AF53" s="19">
        <f>'Отсутствие потенциала'!AG52</f>
        <v>4.4000000000000004</v>
      </c>
      <c r="AG53" s="20">
        <f t="shared" si="15"/>
        <v>4.5999999999999996</v>
      </c>
      <c r="AH53" s="50">
        <f t="shared" si="11"/>
        <v>4.4000000000000004</v>
      </c>
      <c r="AI53" s="20" t="str">
        <f t="shared" si="6"/>
        <v>средний</v>
      </c>
      <c r="AJ53" s="83">
        <f t="shared" si="14"/>
        <v>17</v>
      </c>
      <c r="AK53" s="84">
        <f>VLOOKUP($C53,'Индекс надежности данных'!$A$2:$H$52,8,FALSE)</f>
        <v>0.6</v>
      </c>
      <c r="AL53" s="85">
        <f>'Imputed and missing data hidden'!BK51</f>
        <v>2</v>
      </c>
      <c r="AM53" s="86">
        <f t="shared" si="16"/>
        <v>3.7037037037037035E-2</v>
      </c>
      <c r="AN53" s="87">
        <f>'Indicator Date hidden2'!BI53</f>
        <v>0.19642857142857142</v>
      </c>
      <c r="AO53" s="87">
        <f>'Географич. уровень инд'!BP54</f>
        <v>1.3076923076923077</v>
      </c>
    </row>
    <row r="54" spans="1:41" ht="15.75">
      <c r="A54" s="341" t="s">
        <v>258</v>
      </c>
      <c r="B54" s="342" t="s">
        <v>272</v>
      </c>
      <c r="C54" s="343" t="s">
        <v>112</v>
      </c>
      <c r="D54" s="239">
        <f>'Опасность&amp;Подверженность'!AF53</f>
        <v>6.8</v>
      </c>
      <c r="E54" s="234">
        <f>'Опасность&amp;Подверженность'!AG53</f>
        <v>0.7</v>
      </c>
      <c r="F54" s="234">
        <f>'Опасность&amp;Подверженность'!AH53</f>
        <v>0</v>
      </c>
      <c r="G54" s="234">
        <f>'Опасность&amp;Подверженность'!AJ53</f>
        <v>0</v>
      </c>
      <c r="H54" s="19">
        <f>'Опасность&amp;Подверженность'!AK53</f>
        <v>2.5</v>
      </c>
      <c r="I54" s="234">
        <f>'Опасность&amp;Подверженность'!AN53</f>
        <v>3.3</v>
      </c>
      <c r="J54" s="234">
        <f>'Опасность&amp;Подверженность'!AQ53</f>
        <v>6.3</v>
      </c>
      <c r="K54" s="131">
        <f>'Опасность&amp;Подверженность'!AR53</f>
        <v>6.3</v>
      </c>
      <c r="L54" s="20">
        <f t="shared" si="0"/>
        <v>4.7</v>
      </c>
      <c r="M54" s="246">
        <f>Уязвимость!G53</f>
        <v>2.4</v>
      </c>
      <c r="N54" s="246">
        <f>Уязвимость!K53</f>
        <v>4.3</v>
      </c>
      <c r="O54" s="246">
        <f>Уязвимость!Q53</f>
        <v>2.8</v>
      </c>
      <c r="P54" s="131">
        <f>Уязвимость!R53</f>
        <v>3</v>
      </c>
      <c r="Q54" s="246">
        <f>Уязвимость!V53</f>
        <v>2.5</v>
      </c>
      <c r="R54" s="246">
        <f>Уязвимость!AB53</f>
        <v>5.0999999999999996</v>
      </c>
      <c r="S54" s="246">
        <f>Уязвимость!AD53</f>
        <v>0.4</v>
      </c>
      <c r="T54" s="246">
        <f>Уязвимость!AF53</f>
        <v>0</v>
      </c>
      <c r="U54" s="246">
        <f>Уязвимость!AK53</f>
        <v>1.9</v>
      </c>
      <c r="V54" s="131">
        <f>Уязвимость!AL53</f>
        <v>2.7</v>
      </c>
      <c r="W54" s="20">
        <f t="shared" si="1"/>
        <v>2.9</v>
      </c>
      <c r="X54" s="250">
        <f>'Отсутствие потенциала'!E53</f>
        <v>4.3</v>
      </c>
      <c r="Y54" s="250">
        <f>'Отсутствие потенциала'!H53</f>
        <v>4.7</v>
      </c>
      <c r="Z54" s="250">
        <f>'Отсутствие потенциала'!N53</f>
        <v>6.5</v>
      </c>
      <c r="AA54" s="250">
        <f>'Отсутствие потенциала'!S53</f>
        <v>1.4</v>
      </c>
      <c r="AB54" s="19">
        <f>'Отсутствие потенциала'!T53</f>
        <v>4.2</v>
      </c>
      <c r="AC54" s="250">
        <f>'Отсутствие потенциала'!W53</f>
        <v>0</v>
      </c>
      <c r="AD54" s="250">
        <f>'Отсутствие потенциала'!AB53</f>
        <v>0</v>
      </c>
      <c r="AE54" s="250">
        <f>'Отсутствие потенциала'!AF53</f>
        <v>6.6</v>
      </c>
      <c r="AF54" s="131">
        <f>'Отсутствие потенциала'!AG53</f>
        <v>2.2000000000000002</v>
      </c>
      <c r="AG54" s="132">
        <f t="shared" si="15"/>
        <v>3.3</v>
      </c>
      <c r="AH54" s="50">
        <f t="shared" si="11"/>
        <v>3.6</v>
      </c>
      <c r="AI54" s="20" t="str">
        <f t="shared" si="6"/>
        <v>низкий</v>
      </c>
      <c r="AJ54" s="134">
        <f t="shared" si="14"/>
        <v>29</v>
      </c>
      <c r="AK54" s="135">
        <f>VLOOKUP($C54,'Индекс надежности данных'!$A$2:$H$52,8,FALSE)</f>
        <v>0.6</v>
      </c>
      <c r="AL54" s="136">
        <f>'Imputed and missing data hidden'!BK52</f>
        <v>2</v>
      </c>
      <c r="AM54" s="137">
        <f t="shared" si="16"/>
        <v>3.7037037037037035E-2</v>
      </c>
      <c r="AN54" s="138">
        <f>'Indicator Date hidden2'!BI54</f>
        <v>0</v>
      </c>
      <c r="AO54" s="138">
        <f>'Географич. уровень инд'!BP55</f>
        <v>1.3076923076923077</v>
      </c>
    </row>
    <row r="57" spans="1:41">
      <c r="B57" s="423" t="s">
        <v>63</v>
      </c>
      <c r="C57" s="423"/>
    </row>
    <row r="58" spans="1:41">
      <c r="B58" s="423"/>
      <c r="C58" s="423"/>
    </row>
  </sheetData>
  <sortState xmlns:xlrd2="http://schemas.microsoft.com/office/spreadsheetml/2017/richdata2" ref="B4:C163">
    <sortCondition ref="B4:B163"/>
  </sortState>
  <mergeCells count="1">
    <mergeCell ref="B57:C58"/>
  </mergeCells>
  <conditionalFormatting sqref="L4:L54">
    <cfRule type="cellIs" dxfId="58" priority="89" stopIfTrue="1" operator="between">
      <formula>7.3</formula>
      <formula>10</formula>
    </cfRule>
    <cfRule type="cellIs" dxfId="57" priority="300" stopIfTrue="1" operator="between">
      <formula>5.9</formula>
      <formula>7.2</formula>
    </cfRule>
    <cfRule type="cellIs" dxfId="56" priority="301" stopIfTrue="1" operator="between">
      <formula>5</formula>
      <formula>5.8</formula>
    </cfRule>
    <cfRule type="cellIs" dxfId="55" priority="302" stopIfTrue="1" operator="between">
      <formula>3.7</formula>
      <formula>4.9</formula>
    </cfRule>
    <cfRule type="cellIs" dxfId="54" priority="303" stopIfTrue="1" operator="between">
      <formula>0</formula>
      <formula>3.6</formula>
    </cfRule>
  </conditionalFormatting>
  <conditionalFormatting sqref="W4:W54">
    <cfRule type="cellIs" dxfId="53" priority="82" stopIfTrue="1" operator="between">
      <formula>6.1</formula>
      <formula>10</formula>
    </cfRule>
    <cfRule type="cellIs" dxfId="52" priority="296" stopIfTrue="1" operator="between">
      <formula>4.6</formula>
      <formula>6</formula>
    </cfRule>
    <cfRule type="cellIs" dxfId="51" priority="297" stopIfTrue="1" operator="between">
      <formula>3.2</formula>
      <formula>4.5</formula>
    </cfRule>
    <cfRule type="cellIs" dxfId="50" priority="298" stopIfTrue="1" operator="between">
      <formula>2</formula>
      <formula>3.1</formula>
    </cfRule>
    <cfRule type="cellIs" dxfId="49" priority="299" stopIfTrue="1" operator="between">
      <formula>0</formula>
      <formula>1.9</formula>
    </cfRule>
  </conditionalFormatting>
  <conditionalFormatting sqref="AG4:AG54">
    <cfRule type="cellIs" dxfId="48" priority="1" stopIfTrue="1" operator="between">
      <formula>7</formula>
      <formula>10</formula>
    </cfRule>
    <cfRule type="aboveAverage" dxfId="47" priority="102" stopIfTrue="1"/>
    <cfRule type="cellIs" dxfId="46" priority="292" stopIfTrue="1" operator="between">
      <formula>5.8</formula>
      <formula>6.9</formula>
    </cfRule>
    <cfRule type="cellIs" dxfId="45" priority="293" stopIfTrue="1" operator="between">
      <formula>4.7</formula>
      <formula>5.7</formula>
    </cfRule>
    <cfRule type="cellIs" dxfId="44" priority="294" stopIfTrue="1" operator="between">
      <formula>3.9</formula>
      <formula>4.6</formula>
    </cfRule>
    <cfRule type="cellIs" dxfId="43" priority="295" stopIfTrue="1" operator="between">
      <formula>0</formula>
      <formula>3.8</formula>
    </cfRule>
  </conditionalFormatting>
  <conditionalFormatting sqref="P4:P54">
    <cfRule type="cellIs" dxfId="42" priority="88" stopIfTrue="1" operator="between">
      <formula>6.2</formula>
      <formula>10</formula>
    </cfRule>
    <cfRule type="cellIs" dxfId="41" priority="208" stopIfTrue="1" operator="between">
      <formula>4.5</formula>
      <formula>6.1</formula>
    </cfRule>
    <cfRule type="cellIs" dxfId="40" priority="209" stopIfTrue="1" operator="between">
      <formula>3.3</formula>
      <formula>4.4</formula>
    </cfRule>
    <cfRule type="cellIs" dxfId="39" priority="210" stopIfTrue="1" operator="between">
      <formula>2.2</formula>
      <formula>3.2</formula>
    </cfRule>
    <cfRule type="cellIs" dxfId="38" priority="211" stopIfTrue="1" operator="between">
      <formula>0</formula>
      <formula>2.1</formula>
    </cfRule>
  </conditionalFormatting>
  <conditionalFormatting sqref="AF4:AF54">
    <cfRule type="cellIs" dxfId="37" priority="101" stopIfTrue="1" operator="between">
      <formula>6.6</formula>
      <formula>10</formula>
    </cfRule>
    <cfRule type="cellIs" dxfId="36" priority="188" stopIfTrue="1" operator="between">
      <formula>5.3</formula>
      <formula>6.5</formula>
    </cfRule>
    <cfRule type="cellIs" dxfId="35" priority="189" stopIfTrue="1" operator="between">
      <formula>4.2</formula>
      <formula>5.2</formula>
    </cfRule>
    <cfRule type="cellIs" dxfId="34" priority="190" stopIfTrue="1" operator="between">
      <formula>3.2</formula>
      <formula>4.1</formula>
    </cfRule>
    <cfRule type="cellIs" dxfId="33" priority="191" stopIfTrue="1" operator="between">
      <formula>0</formula>
      <formula>3.1</formula>
    </cfRule>
  </conditionalFormatting>
  <conditionalFormatting sqref="K4:K54">
    <cfRule type="cellIs" dxfId="32" priority="90" stopIfTrue="1" operator="between">
      <formula>6.8</formula>
      <formula>10</formula>
    </cfRule>
    <cfRule type="cellIs" dxfId="31" priority="91" stopIfTrue="1" operator="between">
      <formula>5</formula>
      <formula>6.7</formula>
    </cfRule>
    <cfRule type="cellIs" dxfId="30" priority="92" stopIfTrue="1" operator="between">
      <formula>3.3</formula>
      <formula>4.9</formula>
    </cfRule>
    <cfRule type="cellIs" dxfId="29" priority="93" stopIfTrue="1" operator="between">
      <formula>2.1</formula>
      <formula>3.2</formula>
    </cfRule>
    <cfRule type="cellIs" dxfId="28" priority="94" stopIfTrue="1" operator="between">
      <formula>0</formula>
      <formula>2</formula>
    </cfRule>
  </conditionalFormatting>
  <conditionalFormatting sqref="V4:V54">
    <cfRule type="cellIs" dxfId="27" priority="2" stopIfTrue="1" operator="between">
      <formula>5.9</formula>
      <formula>10</formula>
    </cfRule>
    <cfRule type="cellIs" dxfId="26" priority="84" stopIfTrue="1" operator="between">
      <formula>4.1</formula>
      <formula>5.8</formula>
    </cfRule>
    <cfRule type="cellIs" dxfId="25" priority="85" stopIfTrue="1" operator="between">
      <formula>2.8</formula>
      <formula>4</formula>
    </cfRule>
    <cfRule type="cellIs" dxfId="24" priority="86" stopIfTrue="1" operator="between">
      <formula>2</formula>
      <formula>2.7</formula>
    </cfRule>
    <cfRule type="cellIs" dxfId="23" priority="87" stopIfTrue="1" operator="between">
      <formula>0</formula>
      <formula>1.9</formula>
    </cfRule>
  </conditionalFormatting>
  <conditionalFormatting sqref="AI4:AI54">
    <cfRule type="cellIs" dxfId="22" priority="103" stopIfTrue="1" operator="equal">
      <formula>"очень высокий"</formula>
    </cfRule>
    <cfRule type="cellIs" dxfId="21" priority="236" stopIfTrue="1" operator="equal">
      <formula>"высокий"</formula>
    </cfRule>
    <cfRule type="cellIs" dxfId="20" priority="237" stopIfTrue="1" operator="equal">
      <formula>"средний"</formula>
    </cfRule>
    <cfRule type="cellIs" dxfId="19" priority="238" stopIfTrue="1" operator="equal">
      <formula>"низкий"</formula>
    </cfRule>
    <cfRule type="cellIs" dxfId="18" priority="239" stopIfTrue="1" operator="equal">
      <formula>"очень низкий"</formula>
    </cfRule>
  </conditionalFormatting>
  <conditionalFormatting sqref="AH4:AH54">
    <cfRule type="cellIs" dxfId="17" priority="70" stopIfTrue="1" operator="between">
      <formula>7.4</formula>
      <formula>10</formula>
    </cfRule>
    <cfRule type="cellIs" dxfId="16" priority="71" stopIfTrue="1" operator="between">
      <formula>5.3</formula>
      <formula>7.3</formula>
    </cfRule>
    <cfRule type="cellIs" dxfId="15" priority="72" stopIfTrue="1" operator="between">
      <formula>4.4</formula>
      <formula>5.2</formula>
    </cfRule>
    <cfRule type="cellIs" dxfId="14" priority="73" stopIfTrue="1" operator="between">
      <formula>3.5</formula>
      <formula>4.3</formula>
    </cfRule>
    <cfRule type="cellIs" dxfId="13" priority="74" stopIfTrue="1" operator="between">
      <formula>0</formula>
      <formula>3.4</formula>
    </cfRule>
  </conditionalFormatting>
  <conditionalFormatting sqref="AK4:AK54">
    <cfRule type="dataBar" priority="587">
      <dataBar>
        <cfvo type="min"/>
        <cfvo type="max"/>
        <color rgb="FF90A1AE"/>
      </dataBar>
      <extLst>
        <ext xmlns:x14="http://schemas.microsoft.com/office/spreadsheetml/2009/9/main" uri="{B025F937-C7B1-47D3-B67F-A62EFF666E3E}">
          <x14:id>{BE362045-C717-4087-BED3-D3B0EAE29680}</x14:id>
        </ext>
      </extLst>
    </cfRule>
  </conditionalFormatting>
  <conditionalFormatting sqref="H4:H54">
    <cfRule type="cellIs" dxfId="12" priority="8" stopIfTrue="1" operator="between">
      <formula>6.8</formula>
      <formula>10</formula>
    </cfRule>
    <cfRule type="cellIs" dxfId="11" priority="9" stopIfTrue="1" operator="between">
      <formula>5</formula>
      <formula>6.7</formula>
    </cfRule>
    <cfRule type="cellIs" dxfId="10" priority="10" stopIfTrue="1" operator="between">
      <formula>3.3</formula>
      <formula>4.9</formula>
    </cfRule>
    <cfRule type="cellIs" dxfId="9" priority="11" stopIfTrue="1" operator="between">
      <formula>2.1</formula>
      <formula>3.2</formula>
    </cfRule>
    <cfRule type="cellIs" dxfId="8" priority="12" stopIfTrue="1" operator="between">
      <formula>0</formula>
      <formula>2</formula>
    </cfRule>
  </conditionalFormatting>
  <conditionalFormatting sqref="AB4:AB54">
    <cfRule type="cellIs" dxfId="7" priority="3" stopIfTrue="1" operator="between">
      <formula>6.6</formula>
      <formula>10</formula>
    </cfRule>
    <cfRule type="cellIs" dxfId="6" priority="4" stopIfTrue="1" operator="between">
      <formula>5.3</formula>
      <formula>6.5</formula>
    </cfRule>
    <cfRule type="cellIs" dxfId="5" priority="5" stopIfTrue="1" operator="between">
      <formula>4.2</formula>
      <formula>5.2</formula>
    </cfRule>
    <cfRule type="cellIs" dxfId="4" priority="6" stopIfTrue="1" operator="between">
      <formula>3.2</formula>
      <formula>4.1</formula>
    </cfRule>
    <cfRule type="cellIs" dxfId="3" priority="7" stopIfTrue="1" operator="between">
      <formula>0</formula>
      <formula>3.1</formula>
    </cfRule>
  </conditionalFormatting>
  <pageMargins left="0.70866141732283472" right="0.70866141732283472" top="0.74803149606299213" bottom="0.74803149606299213" header="0.31496062992125984" footer="0.31496062992125984"/>
  <pageSetup paperSize="8" scale="50" orientation="landscape" r:id="rId1"/>
  <drawing r:id="rId2"/>
  <extLst>
    <ext xmlns:x14="http://schemas.microsoft.com/office/spreadsheetml/2009/9/main" uri="{78C0D931-6437-407d-A8EE-F0AAD7539E65}">
      <x14:conditionalFormattings>
        <x14:conditionalFormatting xmlns:xm="http://schemas.microsoft.com/office/excel/2006/main">
          <x14:cfRule type="dataBar" id="{BE362045-C717-4087-BED3-D3B0EAE29680}">
            <x14:dataBar minLength="0" maxLength="100" border="1" negativeBarBorderColorSameAsPositive="0">
              <x14:cfvo type="autoMin"/>
              <x14:cfvo type="autoMax"/>
              <x14:borderColor rgb="FF90A1AE"/>
              <x14:negativeFillColor rgb="FFFF0000"/>
              <x14:negativeBorderColor rgb="FFFF0000"/>
              <x14:axisColor rgb="FF000000"/>
            </x14:dataBar>
          </x14:cfRule>
          <xm:sqref>AK4:AK54</xm:sqref>
        </x14:conditionalFormatting>
        <x14:conditionalFormatting xmlns:xm="http://schemas.microsoft.com/office/excel/2006/main">
          <x14:cfRule type="iconSet" priority="588" id="{C9F477B2-44E6-439F-9470-4771227F9C10}">
            <x14:iconSet iconSet="4RedToBlack" custom="1">
              <x14:cfvo type="percent">
                <xm:f>0</xm:f>
              </x14:cfvo>
              <x14:cfvo type="num">
                <xm:f>1</xm:f>
              </x14:cfvo>
              <x14:cfvo type="num">
                <xm:f>5</xm:f>
              </x14:cfvo>
              <x14:cfvo type="num">
                <xm:f>10</xm:f>
              </x14:cfvo>
              <x14:cfIcon iconSet="3TrafficLights1" iconId="2"/>
              <x14:cfIcon iconSet="3TrafficLights1" iconId="1"/>
              <x14:cfIcon iconSet="3TrafficLights1" iconId="0"/>
              <x14:cfIcon iconSet="4RedToBlack" iconId="3"/>
            </x14:iconSet>
          </x14:cfRule>
          <xm:sqref>AL30:AL54 AL4:AL20</xm:sqref>
        </x14:conditionalFormatting>
        <x14:conditionalFormatting xmlns:xm="http://schemas.microsoft.com/office/excel/2006/main">
          <x14:cfRule type="iconSet" priority="69" id="{B666C565-D243-46E5-A6C1-4897DDCAF764}">
            <x14:iconSet iconSet="4RedToBlack" custom="1">
              <x14:cfvo type="percent">
                <xm:f>0</xm:f>
              </x14:cfvo>
              <x14:cfvo type="num">
                <xm:f>1</xm:f>
              </x14:cfvo>
              <x14:cfvo type="num">
                <xm:f>5</xm:f>
              </x14:cfvo>
              <x14:cfvo type="num">
                <xm:f>10</xm:f>
              </x14:cfvo>
              <x14:cfIcon iconSet="3TrafficLights1" iconId="2"/>
              <x14:cfIcon iconSet="3TrafficLights1" iconId="1"/>
              <x14:cfIcon iconSet="3TrafficLights1" iconId="0"/>
              <x14:cfIcon iconSet="4RedToBlack" iconId="3"/>
            </x14:iconSet>
          </x14:cfRule>
          <xm:sqref>AL21:AL29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1EA1E-7E11-49B5-B9F6-3817DFE02238}">
  <dimension ref="A1:AI32"/>
  <sheetViews>
    <sheetView workbookViewId="0">
      <pane ySplit="1" topLeftCell="A26" activePane="bottomLeft" state="frozen"/>
      <selection pane="bottomLeft" activeCell="J28" sqref="J28"/>
    </sheetView>
  </sheetViews>
  <sheetFormatPr defaultRowHeight="15"/>
  <cols>
    <col min="1" max="1" width="35.28515625" customWidth="1"/>
    <col min="2" max="32" width="4.5703125" customWidth="1"/>
    <col min="34" max="34" width="22.28515625" customWidth="1"/>
  </cols>
  <sheetData>
    <row r="1" spans="1:35" ht="180.75" thickBot="1">
      <c r="B1" s="185" t="s">
        <v>277</v>
      </c>
      <c r="C1" s="185" t="s">
        <v>278</v>
      </c>
      <c r="D1" s="185" t="s">
        <v>279</v>
      </c>
      <c r="E1" s="185" t="s">
        <v>280</v>
      </c>
      <c r="F1" s="185" t="s">
        <v>281</v>
      </c>
      <c r="G1" s="185" t="s">
        <v>282</v>
      </c>
      <c r="H1" s="185" t="s">
        <v>283</v>
      </c>
      <c r="I1" s="186" t="s">
        <v>284</v>
      </c>
      <c r="J1" s="187" t="s">
        <v>285</v>
      </c>
      <c r="K1" s="186" t="s">
        <v>286</v>
      </c>
      <c r="L1" s="186" t="s">
        <v>287</v>
      </c>
      <c r="M1" s="186" t="s">
        <v>288</v>
      </c>
      <c r="N1" s="186" t="s">
        <v>289</v>
      </c>
      <c r="O1" s="186" t="s">
        <v>290</v>
      </c>
      <c r="P1" s="186" t="s">
        <v>291</v>
      </c>
      <c r="Q1" s="186" t="s">
        <v>292</v>
      </c>
      <c r="R1" s="186" t="s">
        <v>293</v>
      </c>
      <c r="S1" s="186" t="s">
        <v>294</v>
      </c>
      <c r="T1" s="186" t="s">
        <v>295</v>
      </c>
      <c r="U1" s="187" t="s">
        <v>296</v>
      </c>
      <c r="V1" s="186" t="s">
        <v>297</v>
      </c>
      <c r="W1" s="186" t="s">
        <v>298</v>
      </c>
      <c r="X1" s="186" t="s">
        <v>299</v>
      </c>
      <c r="Y1" s="186" t="s">
        <v>300</v>
      </c>
      <c r="Z1" s="186" t="s">
        <v>301</v>
      </c>
      <c r="AA1" s="186" t="s">
        <v>302</v>
      </c>
      <c r="AB1" s="186" t="s">
        <v>303</v>
      </c>
      <c r="AC1" s="186" t="s">
        <v>304</v>
      </c>
      <c r="AD1" s="186" t="s">
        <v>305</v>
      </c>
      <c r="AE1" s="187" t="s">
        <v>306</v>
      </c>
      <c r="AF1" s="187" t="s">
        <v>307</v>
      </c>
    </row>
    <row r="2" spans="1:35">
      <c r="A2" s="188" t="s">
        <v>277</v>
      </c>
      <c r="B2" s="195">
        <f>CORREL('Результаты ИНФОРМ ЦА 2022'!$D$4:$D$54, 'Результаты ИНФОРМ ЦА 2022'!D$4:D$54)</f>
        <v>1.0000000000000002</v>
      </c>
      <c r="C2" s="202">
        <f>CORREL('Результаты ИНФОРМ ЦА 2022'!$D$4:$D$54, 'Результаты ИНФОРМ ЦА 2022'!E$4:E$54)</f>
        <v>-0.12830940618263234</v>
      </c>
      <c r="D2" s="202">
        <f>CORREL('Результаты ИНФОРМ ЦА 2022'!$D$4:$D$54, 'Результаты ИНФОРМ ЦА 2022'!F$4:F$54)</f>
        <v>0.40358614726072056</v>
      </c>
      <c r="E2" s="202">
        <f>CORREL('Результаты ИНФОРМ ЦА 2022'!$D$4:$D$54, 'Результаты ИНФОРМ ЦА 2022'!G$4:G$54)</f>
        <v>0.12809960995690603</v>
      </c>
      <c r="F2" s="202">
        <f>CORREL('Результаты ИНФОРМ ЦА 2022'!$D$4:$D$54, 'Результаты ИНФОРМ ЦА 2022'!H$4:H$54)</f>
        <v>0.67881291950219502</v>
      </c>
      <c r="G2" s="202">
        <f>CORREL('Результаты ИНФОРМ ЦА 2022'!$D$4:$D$54, 'Результаты ИНФОРМ ЦА 2022'!I$4:I$54)</f>
        <v>0.5137257431111234</v>
      </c>
      <c r="H2" s="202">
        <f>CORREL('Результаты ИНФОРМ ЦА 2022'!$D$4:$D$54, 'Результаты ИНФОРМ ЦА 2022'!J$4:J$54)</f>
        <v>0.55665130359373127</v>
      </c>
      <c r="I2" s="202">
        <f>CORREL('Результаты ИНФОРМ ЦА 2022'!$D$4:$D$54, 'Результаты ИНФОРМ ЦА 2022'!K$4:K$54)</f>
        <v>0.55694325020001934</v>
      </c>
      <c r="J2" s="203">
        <f>CORREL('Результаты ИНФОРМ ЦА 2022'!$D$4:$D$54, 'Результаты ИНФОРМ ЦА 2022'!L$4:L$54)</f>
        <v>0.69507100982893189</v>
      </c>
      <c r="K2" s="194">
        <f>CORREL('Результаты ИНФОРМ ЦА 2022'!$D$4:$D$54, 'Результаты ИНФОРМ ЦА 2022'!M$4:M$54)</f>
        <v>0.37961584649388991</v>
      </c>
      <c r="L2" s="193">
        <f>CORREL('Результаты ИНФОРМ ЦА 2022'!$D$4:$D$54, 'Результаты ИНФОРМ ЦА 2022'!N$4:N$54)</f>
        <v>0.19896504181905464</v>
      </c>
      <c r="M2" s="193">
        <f>CORREL('Результаты ИНФОРМ ЦА 2022'!$D$4:$D$54, 'Результаты ИНФОРМ ЦА 2022'!O$4:O$54)</f>
        <v>0.50140700972262853</v>
      </c>
      <c r="N2" s="193">
        <f>CORREL('Результаты ИНФОРМ ЦА 2022'!$D$4:$D$54, 'Результаты ИНФОРМ ЦА 2022'!P$4:P$54)</f>
        <v>0.5078135513094274</v>
      </c>
      <c r="O2" s="193">
        <f>CORREL('Результаты ИНФОРМ ЦА 2022'!$D$4:$D$54, 'Результаты ИНФОРМ ЦА 2022'!Q$4:Q$54)</f>
        <v>0.26861981520299144</v>
      </c>
      <c r="P2" s="193">
        <f>CORREL('Результаты ИНФОРМ ЦА 2022'!$D$4:$D$54, 'Результаты ИНФОРМ ЦА 2022'!R$4:R$54)</f>
        <v>-0.4769410642012939</v>
      </c>
      <c r="Q2" s="193">
        <f>CORREL('Результаты ИНФОРМ ЦА 2022'!$D$4:$D$54, 'Результаты ИНФОРМ ЦА 2022'!S$4:S$54)</f>
        <v>0.35481433488864411</v>
      </c>
      <c r="R2" s="193">
        <f>CORREL('Результаты ИНФОРМ ЦА 2022'!$D$4:$D$54, 'Результаты ИНФОРМ ЦА 2022'!T$4:T$54)</f>
        <v>-5.1967607845973374E-2</v>
      </c>
      <c r="S2" s="193">
        <f>CORREL('Результаты ИНФОРМ ЦА 2022'!$D$4:$D$54, 'Результаты ИНФОРМ ЦА 2022'!U$4:U$54)</f>
        <v>0.49574645538365669</v>
      </c>
      <c r="T2" s="193">
        <f>CORREL('Результаты ИНФОРМ ЦА 2022'!$D$4:$D$54, 'Результаты ИНФОРМ ЦА 2022'!V$4:V$54)</f>
        <v>0.27826809077777132</v>
      </c>
      <c r="U2" s="193">
        <f>CORREL('Результаты ИНФОРМ ЦА 2022'!$D$4:$D$54, 'Результаты ИНФОРМ ЦА 2022'!W$4:W$54)</f>
        <v>0.45169923895939956</v>
      </c>
      <c r="V2" s="193">
        <f>CORREL('Результаты ИНФОРМ ЦА 2022'!$D$4:$D$54, 'Результаты ИНФОРМ ЦА 2022'!X$4:X$54)</f>
        <v>0.31962190589420636</v>
      </c>
      <c r="W2" s="193">
        <f>CORREL('Результаты ИНФОРМ ЦА 2022'!$D$4:$D$54, 'Результаты ИНФОРМ ЦА 2022'!Y$4:Y$54)</f>
        <v>0.52452111788579192</v>
      </c>
      <c r="X2" s="193">
        <f>CORREL('Результаты ИНФОРМ ЦА 2022'!$D$4:$D$54, 'Результаты ИНФОРМ ЦА 2022'!Z$4:Z$54)</f>
        <v>-6.3036863536125587E-2</v>
      </c>
      <c r="Y2" s="193">
        <f>CORREL('Результаты ИНФОРМ ЦА 2022'!$D$4:$D$54, 'Результаты ИНФОРМ ЦА 2022'!AA$4:AA$54)</f>
        <v>0.21910329706610487</v>
      </c>
      <c r="Z2" s="193">
        <f>CORREL('Результаты ИНФОРМ ЦА 2022'!$D$4:$D$54, 'Результаты ИНФОРМ ЦА 2022'!AB$4:AB$54)</f>
        <v>0.45081352032177485</v>
      </c>
      <c r="AA2" s="193">
        <f>CORREL('Результаты ИНФОРМ ЦА 2022'!$D$4:$D$54, 'Результаты ИНФОРМ ЦА 2022'!AC$4:AC$54)</f>
        <v>0.27598794658268605</v>
      </c>
      <c r="AB2" s="193">
        <f>CORREL('Результаты ИНФОРМ ЦА 2022'!$D$4:$D$54, 'Результаты ИНФОРМ ЦА 2022'!AD$4:AD$54)</f>
        <v>-0.22025011378324241</v>
      </c>
      <c r="AC2" s="193">
        <f>CORREL('Результаты ИНФОРМ ЦА 2022'!$D$4:$D$54, 'Результаты ИНФОРМ ЦА 2022'!AE$4:AE$54)</f>
        <v>3.5888216473656566E-2</v>
      </c>
      <c r="AD2" s="193">
        <f>CORREL('Результаты ИНФОРМ ЦА 2022'!$D$4:$D$54, 'Результаты ИНФОРМ ЦА 2022'!AF$4:AF$54)</f>
        <v>6.482276057269637E-2</v>
      </c>
      <c r="AE2" s="221">
        <f>CORREL('Результаты ИНФОРМ ЦА 2022'!$D$4:$D$54, 'Результаты ИНФОРМ ЦА 2022'!AG$4:AG$54)</f>
        <v>0.36302940190432625</v>
      </c>
      <c r="AF2" s="224">
        <f>CORREL('Результаты ИНФОРМ ЦА 2022'!$D$4:$D$54, 'Результаты ИНФОРМ ЦА 2022'!AH$4:AH$54)</f>
        <v>0.61641920646955417</v>
      </c>
      <c r="AH2" s="190" t="s">
        <v>394</v>
      </c>
      <c r="AI2" s="37" t="s">
        <v>392</v>
      </c>
    </row>
    <row r="3" spans="1:35">
      <c r="A3" s="188" t="s">
        <v>278</v>
      </c>
      <c r="B3" s="196">
        <f>CORREL('Результаты ИНФОРМ ЦА 2022'!$E$4:$E$54, 'Результаты ИНФОРМ ЦА 2022'!D$4:D$54)</f>
        <v>-0.12830940618263234</v>
      </c>
      <c r="C3" s="193">
        <f>CORREL('Результаты ИНФОРМ ЦА 2022'!$E$4:$E$54, 'Результаты ИНФОРМ ЦА 2022'!E$4:E$54)</f>
        <v>1</v>
      </c>
      <c r="D3" s="193">
        <f>CORREL('Результаты ИНФОРМ ЦА 2022'!$E$4:$E$54, 'Результаты ИНФОРМ ЦА 2022'!F$4:F$54)</f>
        <v>0.17337872782567867</v>
      </c>
      <c r="E3" s="193">
        <f>CORREL('Результаты ИНФОРМ ЦА 2022'!$E$4:$E$54, 'Результаты ИНФОРМ ЦА 2022'!G$4:G$54)</f>
        <v>0.30668686843498211</v>
      </c>
      <c r="F3" s="193">
        <f>CORREL('Результаты ИНФОРМ ЦА 2022'!$E$4:$E$54, 'Результаты ИНФОРМ ЦА 2022'!H$4:H$54)</f>
        <v>0.44310032570496494</v>
      </c>
      <c r="G3" s="193">
        <f>CORREL('Результаты ИНФОРМ ЦА 2022'!$E$4:$E$54, 'Результаты ИНФОРМ ЦА 2022'!I$4:I$54)</f>
        <v>0.11957023132210776</v>
      </c>
      <c r="H3" s="193">
        <f>CORREL('Результаты ИНФОРМ ЦА 2022'!$E$4:$E$54, 'Результаты ИНФОРМ ЦА 2022'!J$4:J$54)</f>
        <v>6.2435593488537618E-2</v>
      </c>
      <c r="I3" s="193">
        <f>CORREL('Результаты ИНФОРМ ЦА 2022'!$E$4:$E$54, 'Результаты ИНФОРМ ЦА 2022'!K$4:K$54)</f>
        <v>6.6184793099218972E-2</v>
      </c>
      <c r="J3" s="197">
        <f>CORREL('Результаты ИНФОРМ ЦА 2022'!$E$4:$E$54, 'Результаты ИНФОРМ ЦА 2022'!L$4:L$54)</f>
        <v>0.26446521776976073</v>
      </c>
      <c r="K3" s="194">
        <f>CORREL('Результаты ИНФОРМ ЦА 2022'!$E$4:$E$54, 'Результаты ИНФОРМ ЦА 2022'!M$4:M$54)</f>
        <v>0.30159546115110714</v>
      </c>
      <c r="L3" s="193">
        <f>CORREL('Результаты ИНФОРМ ЦА 2022'!$E$4:$E$54, 'Результаты ИНФОРМ ЦА 2022'!N$4:N$54)</f>
        <v>-3.4437561559148323E-2</v>
      </c>
      <c r="M3" s="193">
        <f>CORREL('Результаты ИНФОРМ ЦА 2022'!$E$4:$E$54, 'Результаты ИНФОРМ ЦА 2022'!O$4:O$54)</f>
        <v>0.11109240467602222</v>
      </c>
      <c r="N3" s="193">
        <f>CORREL('Результаты ИНФОРМ ЦА 2022'!$E$4:$E$54, 'Результаты ИНФОРМ ЦА 2022'!P$4:P$54)</f>
        <v>0.21129852953514175</v>
      </c>
      <c r="O3" s="193">
        <f>CORREL('Результаты ИНФОРМ ЦА 2022'!$E$4:$E$54, 'Результаты ИНФОРМ ЦА 2022'!Q$4:Q$54)</f>
        <v>0.23450208073117146</v>
      </c>
      <c r="P3" s="193">
        <f>CORREL('Результаты ИНФОРМ ЦА 2022'!$E$4:$E$54, 'Результаты ИНФОРМ ЦА 2022'!R$4:R$54)</f>
        <v>-0.20974157363987572</v>
      </c>
      <c r="Q3" s="193">
        <f>CORREL('Результаты ИНФОРМ ЦА 2022'!$E$4:$E$54, 'Результаты ИНФОРМ ЦА 2022'!S$4:S$54)</f>
        <v>4.565472353060003E-2</v>
      </c>
      <c r="R3" s="193">
        <f>CORREL('Результаты ИНФОРМ ЦА 2022'!$E$4:$E$54, 'Результаты ИНФОРМ ЦА 2022'!T$4:T$54)</f>
        <v>8.0072280343334371E-3</v>
      </c>
      <c r="S3" s="193">
        <f>CORREL('Результаты ИНФОРМ ЦА 2022'!$E$4:$E$54, 'Результаты ИНФОРМ ЦА 2022'!U$4:U$54)</f>
        <v>0.10979198114738951</v>
      </c>
      <c r="T3" s="193">
        <f>CORREL('Результаты ИНФОРМ ЦА 2022'!$E$4:$E$54, 'Результаты ИНФОРМ ЦА 2022'!V$4:V$54)</f>
        <v>9.111058243360895E-2</v>
      </c>
      <c r="U3" s="193">
        <f>CORREL('Результаты ИНФОРМ ЦА 2022'!$E$4:$E$54, 'Результаты ИНФОРМ ЦА 2022'!W$4:W$54)</f>
        <v>0.17213312552715795</v>
      </c>
      <c r="V3" s="193">
        <f>CORREL('Результаты ИНФОРМ ЦА 2022'!$E$4:$E$54, 'Результаты ИНФОРМ ЦА 2022'!X$4:X$54)</f>
        <v>0.1079132206815419</v>
      </c>
      <c r="W3" s="193">
        <f>CORREL('Результаты ИНФОРМ ЦА 2022'!$E$4:$E$54, 'Результаты ИНФОРМ ЦА 2022'!Y$4:Y$54)</f>
        <v>0.23590878850139679</v>
      </c>
      <c r="X3" s="193">
        <f>CORREL('Результаты ИНФОРМ ЦА 2022'!$E$4:$E$54, 'Результаты ИНФОРМ ЦА 2022'!Z$4:Z$54)</f>
        <v>-9.054232419038552E-2</v>
      </c>
      <c r="Y3" s="193">
        <f>CORREL('Результаты ИНФОРМ ЦА 2022'!$E$4:$E$54, 'Результаты ИНФОРМ ЦА 2022'!AA$4:AA$54)</f>
        <v>-4.3571943911567448E-2</v>
      </c>
      <c r="Z3" s="193">
        <f>CORREL('Результаты ИНФОРМ ЦА 2022'!$E$4:$E$54, 'Результаты ИНФОРМ ЦА 2022'!AB$4:AB$54)</f>
        <v>0.11963953348380063</v>
      </c>
      <c r="AA3" s="193">
        <f>CORREL('Результаты ИНФОРМ ЦА 2022'!$E$4:$E$54, 'Результаты ИНФОРМ ЦА 2022'!AC$4:AC$54)</f>
        <v>0.42055769761127859</v>
      </c>
      <c r="AB3" s="193">
        <f>CORREL('Результаты ИНФОРМ ЦА 2022'!$E$4:$E$54, 'Результаты ИНФОРМ ЦА 2022'!AD$4:AD$54)</f>
        <v>0.41821080364524038</v>
      </c>
      <c r="AC3" s="193">
        <f>CORREL('Результаты ИНФОРМ ЦА 2022'!$E$4:$E$54, 'Результаты ИНФОРМ ЦА 2022'!AE$4:AE$54)</f>
        <v>7.3801735847305733E-2</v>
      </c>
      <c r="AD3" s="193">
        <f>CORREL('Результаты ИНФОРМ ЦА 2022'!$E$4:$E$54, 'Результаты ИНФОРМ ЦА 2022'!AF$4:AF$54)</f>
        <v>0.58566851588414948</v>
      </c>
      <c r="AE3" s="221">
        <f>CORREL('Результаты ИНФОРМ ЦА 2022'!$E$4:$E$54, 'Результаты ИНФОРМ ЦА 2022'!AG$4:AG$54)</f>
        <v>0.32996765593987709</v>
      </c>
      <c r="AF3" s="225">
        <f>CORREL('Результаты ИНФОРМ ЦА 2022'!$E$4:$E$54, 'Результаты ИНФОРМ ЦА 2022'!AH$4:AH$54)</f>
        <v>0.26958479634194665</v>
      </c>
      <c r="AH3" s="191" t="s">
        <v>395</v>
      </c>
      <c r="AI3" s="37" t="s">
        <v>396</v>
      </c>
    </row>
    <row r="4" spans="1:35">
      <c r="A4" s="188" t="s">
        <v>279</v>
      </c>
      <c r="B4" s="196">
        <f>CORREL('Результаты ИНФОРМ ЦА 2022'!$F$4:$F$54, 'Результаты ИНФОРМ ЦА 2022'!D$4:D$54)</f>
        <v>0.40358614726072056</v>
      </c>
      <c r="C4" s="193">
        <f>CORREL('Результаты ИНФОРМ ЦА 2022'!$F$4:$F$54, 'Результаты ИНФОРМ ЦА 2022'!E$4:E$54)</f>
        <v>0.17337872782567867</v>
      </c>
      <c r="D4" s="193">
        <f>CORREL('Результаты ИНФОРМ ЦА 2022'!$F$4:$F$54, 'Результаты ИНФОРМ ЦА 2022'!F$4:F$54)</f>
        <v>1</v>
      </c>
      <c r="E4" s="193">
        <f>CORREL('Результаты ИНФОРМ ЦА 2022'!$F$4:$F$54, 'Результаты ИНФОРМ ЦА 2022'!G$4:G$54)</f>
        <v>0.34340389957867296</v>
      </c>
      <c r="F4" s="193">
        <f>CORREL('Результаты ИНФОРМ ЦА 2022'!$F$4:$F$54, 'Результаты ИНФОРМ ЦА 2022'!H$4:H$54)</f>
        <v>0.73104369972875982</v>
      </c>
      <c r="G4" s="193">
        <f>CORREL('Результаты ИНФОРМ ЦА 2022'!$F$4:$F$54, 'Результаты ИНФОРМ ЦА 2022'!I$4:I$54)</f>
        <v>0.65406270923573728</v>
      </c>
      <c r="H4" s="193">
        <f>CORREL('Результаты ИНФОРМ ЦА 2022'!$F$4:$F$54, 'Результаты ИНФОРМ ЦА 2022'!J$4:J$54)</f>
        <v>0.47376926389870327</v>
      </c>
      <c r="I4" s="193">
        <f>CORREL('Результаты ИНФОРМ ЦА 2022'!$F$4:$F$54, 'Результаты ИНФОРМ ЦА 2022'!K$4:K$54)</f>
        <v>0.47514139372142139</v>
      </c>
      <c r="J4" s="197">
        <f>CORREL('Результаты ИНФОРМ ЦА 2022'!$F$4:$F$54, 'Результаты ИНФОРМ ЦА 2022'!L$4:L$54)</f>
        <v>0.6432688138115249</v>
      </c>
      <c r="K4" s="194">
        <f>CORREL('Результаты ИНФОРМ ЦА 2022'!$F$4:$F$54, 'Результаты ИНФОРМ ЦА 2022'!M$4:M$54)</f>
        <v>0.38784183705413827</v>
      </c>
      <c r="L4" s="193">
        <f>CORREL('Результаты ИНФОРМ ЦА 2022'!$F$4:$F$54, 'Результаты ИНФОРМ ЦА 2022'!N$4:N$54)</f>
        <v>0.50281691322827604</v>
      </c>
      <c r="M4" s="193">
        <f>CORREL('Результаты ИНФОРМ ЦА 2022'!$F$4:$F$54, 'Результаты ИНФОРМ ЦА 2022'!O$4:O$54)</f>
        <v>0.69039292785957829</v>
      </c>
      <c r="N4" s="193">
        <f>CORREL('Результаты ИНФОРМ ЦА 2022'!$F$4:$F$54, 'Результаты ИНФОРМ ЦА 2022'!P$4:P$54)</f>
        <v>0.65788653632697203</v>
      </c>
      <c r="O4" s="193">
        <f>CORREL('Результаты ИНФОРМ ЦА 2022'!$F$4:$F$54, 'Результаты ИНФОРМ ЦА 2022'!Q$4:Q$54)</f>
        <v>0.28054157223440179</v>
      </c>
      <c r="P4" s="193">
        <f>CORREL('Результаты ИНФОРМ ЦА 2022'!$F$4:$F$54, 'Результаты ИНФОРМ ЦА 2022'!R$4:R$54)</f>
        <v>-0.58551032230907574</v>
      </c>
      <c r="Q4" s="193">
        <f>CORREL('Результаты ИНФОРМ ЦА 2022'!$F$4:$F$54, 'Результаты ИНФОРМ ЦА 2022'!S$4:S$54)</f>
        <v>0.43983874823973823</v>
      </c>
      <c r="R4" s="193">
        <f>CORREL('Результаты ИНФОРМ ЦА 2022'!$F$4:$F$54, 'Результаты ИНФОРМ ЦА 2022'!T$4:T$54)</f>
        <v>-7.6438650803913419E-2</v>
      </c>
      <c r="S4" s="193">
        <f>CORREL('Результаты ИНФОРМ ЦА 2022'!$F$4:$F$54, 'Результаты ИНФОРМ ЦА 2022'!U$4:U$54)</f>
        <v>0.69765952910141649</v>
      </c>
      <c r="T4" s="193">
        <f>CORREL('Результаты ИНФОРМ ЦА 2022'!$F$4:$F$54, 'Результаты ИНФОРМ ЦА 2022'!V$4:V$54)</f>
        <v>0.37738435705769779</v>
      </c>
      <c r="U4" s="193">
        <f>CORREL('Результаты ИНФОРМ ЦА 2022'!$F$4:$F$54, 'Результаты ИНФОРМ ЦА 2022'!W$4:W$54)</f>
        <v>0.58743070372932782</v>
      </c>
      <c r="V4" s="193">
        <f>CORREL('Результаты ИНФОРМ ЦА 2022'!$F$4:$F$54, 'Результаты ИНФОРМ ЦА 2022'!X$4:X$54)</f>
        <v>0.1831180064770529</v>
      </c>
      <c r="W4" s="193">
        <f>CORREL('Результаты ИНФОРМ ЦА 2022'!$F$4:$F$54, 'Результаты ИНФОРМ ЦА 2022'!Y$4:Y$54)</f>
        <v>0.6587699829289434</v>
      </c>
      <c r="X4" s="193">
        <f>CORREL('Результаты ИНФОРМ ЦА 2022'!$F$4:$F$54, 'Результаты ИНФОРМ ЦА 2022'!Z$4:Z$54)</f>
        <v>0.16950769560794218</v>
      </c>
      <c r="Y4" s="193">
        <f>CORREL('Результаты ИНФОРМ ЦА 2022'!$F$4:$F$54, 'Результаты ИНФОРМ ЦА 2022'!AA$4:AA$54)</f>
        <v>0.53848692057693048</v>
      </c>
      <c r="Z4" s="193">
        <f>CORREL('Результаты ИНФОРМ ЦА 2022'!$F$4:$F$54, 'Результаты ИНФОРМ ЦА 2022'!AB$4:AB$54)</f>
        <v>0.70379987871527172</v>
      </c>
      <c r="AA4" s="193">
        <f>CORREL('Результаты ИНФОРМ ЦА 2022'!$F$4:$F$54, 'Результаты ИНФОРМ ЦА 2022'!AC$4:AC$54)</f>
        <v>0.21216109116687618</v>
      </c>
      <c r="AB4" s="193">
        <f>CORREL('Результаты ИНФОРМ ЦА 2022'!$F$4:$F$54, 'Результаты ИНФОРМ ЦА 2022'!AD$4:AD$54)</f>
        <v>0.43084619385635448</v>
      </c>
      <c r="AC4" s="193">
        <f>CORREL('Результаты ИНФОРМ ЦА 2022'!$F$4:$F$54, 'Результаты ИНФОРМ ЦА 2022'!AE$4:AE$54)</f>
        <v>0.39559872028893017</v>
      </c>
      <c r="AD4" s="193">
        <f>CORREL('Результаты ИНФОРМ ЦА 2022'!$F$4:$F$54, 'Результаты ИНФОРМ ЦА 2022'!AF$4:AF$54)</f>
        <v>0.63140639335547055</v>
      </c>
      <c r="AE4" s="221">
        <f>CORREL('Результаты ИНФОРМ ЦА 2022'!$F$4:$F$54, 'Результаты ИНФОРМ ЦА 2022'!AG$4:AG$54)</f>
        <v>0.7739187182942181</v>
      </c>
      <c r="AF4" s="225">
        <f>CORREL('Результаты ИНФОРМ ЦА 2022'!$F$4:$F$54, 'Результаты ИНФОРМ ЦА 2022'!AH$4:AH$54)</f>
        <v>0.70851838573521542</v>
      </c>
      <c r="AH4" s="192" t="s">
        <v>397</v>
      </c>
      <c r="AI4" s="37" t="s">
        <v>393</v>
      </c>
    </row>
    <row r="5" spans="1:35">
      <c r="A5" s="188" t="s">
        <v>280</v>
      </c>
      <c r="B5" s="196">
        <f>CORREL('Результаты ИНФОРМ ЦА 2022'!$G$4:$G$54, 'Результаты ИНФОРМ ЦА 2022'!D$4:D$54)</f>
        <v>0.12809960995690603</v>
      </c>
      <c r="C5" s="193">
        <f>CORREL('Результаты ИНФОРМ ЦА 2022'!$G$4:$G$54, 'Результаты ИНФОРМ ЦА 2022'!E$4:E$54)</f>
        <v>0.30668686843498211</v>
      </c>
      <c r="D5" s="193">
        <f>CORREL('Результаты ИНФОРМ ЦА 2022'!$G$4:$G$54, 'Результаты ИНФОРМ ЦА 2022'!F$4:F$54)</f>
        <v>0.34340389957867296</v>
      </c>
      <c r="E5" s="193">
        <f>CORREL('Результаты ИНФОРМ ЦА 2022'!$G$4:$G$54, 'Результаты ИНФОРМ ЦА 2022'!G$4:G$54)</f>
        <v>0.99999999999999989</v>
      </c>
      <c r="F5" s="193">
        <f>CORREL('Результаты ИНФОРМ ЦА 2022'!$G$4:$G$54, 'Результаты ИНФОРМ ЦА 2022'!H$4:H$54)</f>
        <v>0.57811336152669235</v>
      </c>
      <c r="G5" s="193">
        <f>CORREL('Результаты ИНФОРМ ЦА 2022'!$G$4:$G$54, 'Результаты ИНФОРМ ЦА 2022'!I$4:I$54)</f>
        <v>0.24304965798180822</v>
      </c>
      <c r="H5" s="193">
        <f>CORREL('Результаты ИНФОРМ ЦА 2022'!$G$4:$G$54, 'Результаты ИНФОРМ ЦА 2022'!J$4:J$54)</f>
        <v>0.15239341622888283</v>
      </c>
      <c r="I5" s="193">
        <f>CORREL('Результаты ИНФОРМ ЦА 2022'!$G$4:$G$54, 'Результаты ИНФОРМ ЦА 2022'!K$4:K$54)</f>
        <v>0.1575993093962601</v>
      </c>
      <c r="J5" s="197">
        <f>CORREL('Результаты ИНФОРМ ЦА 2022'!$G$4:$G$54, 'Результаты ИНФОРМ ЦА 2022'!L$4:L$54)</f>
        <v>0.38850182253134879</v>
      </c>
      <c r="K5" s="194">
        <f>CORREL('Результаты ИНФОРМ ЦА 2022'!$G$4:$G$54, 'Результаты ИНФОРМ ЦА 2022'!M$4:M$54)</f>
        <v>0.52130856131151415</v>
      </c>
      <c r="L5" s="193">
        <f>CORREL('Результаты ИНФОРМ ЦА 2022'!$G$4:$G$54, 'Результаты ИНФОРМ ЦА 2022'!N$4:N$54)</f>
        <v>1.7842197587637342E-2</v>
      </c>
      <c r="M5" s="193">
        <f>CORREL('Результаты ИНФОРМ ЦА 2022'!$G$4:$G$54, 'Результаты ИНФОРМ ЦА 2022'!O$4:O$54)</f>
        <v>0.23811426366268088</v>
      </c>
      <c r="N5" s="193">
        <f>CORREL('Результаты ИНФОРМ ЦА 2022'!$G$4:$G$54, 'Результаты ИНФОРМ ЦА 2022'!P$4:P$54)</f>
        <v>0.41152392469285703</v>
      </c>
      <c r="O5" s="193">
        <f>CORREL('Результаты ИНФОРМ ЦА 2022'!$G$4:$G$54, 'Результаты ИНФОРМ ЦА 2022'!Q$4:Q$54)</f>
        <v>0.13989555506257978</v>
      </c>
      <c r="P5" s="193">
        <f>CORREL('Результаты ИНФОРМ ЦА 2022'!$G$4:$G$54, 'Результаты ИНФОРМ ЦА 2022'!R$4:R$54)</f>
        <v>-0.45650178577367123</v>
      </c>
      <c r="Q5" s="193">
        <f>CORREL('Результаты ИНФОРМ ЦА 2022'!$G$4:$G$54, 'Результаты ИНФОРМ ЦА 2022'!S$4:S$54)</f>
        <v>0.19539884088369827</v>
      </c>
      <c r="R5" s="193">
        <f>CORREL('Результаты ИНФОРМ ЦА 2022'!$G$4:$G$54, 'Результаты ИНФОРМ ЦА 2022'!T$4:T$54)</f>
        <v>0.32305890727430642</v>
      </c>
      <c r="S5" s="193">
        <f>CORREL('Результаты ИНФОРМ ЦА 2022'!$G$4:$G$54, 'Результаты ИНФОРМ ЦА 2022'!U$4:U$54)</f>
        <v>0.29638346145118866</v>
      </c>
      <c r="T5" s="193">
        <f>CORREL('Результаты ИНФОРМ ЦА 2022'!$G$4:$G$54, 'Результаты ИНФОРМ ЦА 2022'!V$4:V$54)</f>
        <v>0.13310496096373717</v>
      </c>
      <c r="U5" s="193">
        <f>CORREL('Результаты ИНФОРМ ЦА 2022'!$G$4:$G$54, 'Результаты ИНФОРМ ЦА 2022'!W$4:W$54)</f>
        <v>0.32239026979543906</v>
      </c>
      <c r="V5" s="193">
        <f>CORREL('Результаты ИНФОРМ ЦА 2022'!$G$4:$G$54, 'Результаты ИНФОРМ ЦА 2022'!X$4:X$54)</f>
        <v>0.35266956987033282</v>
      </c>
      <c r="W5" s="193">
        <f>CORREL('Результаты ИНФОРМ ЦА 2022'!$G$4:$G$54, 'Результаты ИНФОРМ ЦА 2022'!Y$4:Y$54)</f>
        <v>0.30058517416611363</v>
      </c>
      <c r="X5" s="193">
        <f>CORREL('Результаты ИНФОРМ ЦА 2022'!$G$4:$G$54, 'Результаты ИНФОРМ ЦА 2022'!Z$4:Z$54)</f>
        <v>-0.12179609038213524</v>
      </c>
      <c r="Y5" s="193">
        <f>CORREL('Результаты ИНФОРМ ЦА 2022'!$G$4:$G$54, 'Результаты ИНФОРМ ЦА 2022'!AA$4:AA$54)</f>
        <v>0.11958417851308664</v>
      </c>
      <c r="Z5" s="193">
        <f>CORREL('Результаты ИНФОРМ ЦА 2022'!$G$4:$G$54, 'Результаты ИНФОРМ ЦА 2022'!AB$4:AB$54)</f>
        <v>0.26610683746642688</v>
      </c>
      <c r="AA5" s="193">
        <f>CORREL('Результаты ИНФОРМ ЦА 2022'!$G$4:$G$54, 'Результаты ИНФОРМ ЦА 2022'!AC$4:AC$54)</f>
        <v>0.31649601597890475</v>
      </c>
      <c r="AB5" s="193">
        <f>CORREL('Результаты ИНФОРМ ЦА 2022'!$G$4:$G$54, 'Результаты ИНФОРМ ЦА 2022'!AD$4:AD$54)</f>
        <v>0.27706967936198529</v>
      </c>
      <c r="AC5" s="193">
        <f>CORREL('Результаты ИНФОРМ ЦА 2022'!$G$4:$G$54, 'Результаты ИНФОРМ ЦА 2022'!AE$4:AE$54)</f>
        <v>7.8111767681315128E-3</v>
      </c>
      <c r="AD5" s="193">
        <f>CORREL('Результаты ИНФОРМ ЦА 2022'!$G$4:$G$54, 'Результаты ИНФОРМ ЦА 2022'!AF$4:AF$54)</f>
        <v>0.40683981568479538</v>
      </c>
      <c r="AE5" s="221">
        <f>CORREL('Результаты ИНФОРМ ЦА 2022'!$G$4:$G$54, 'Результаты ИНФОРМ ЦА 2022'!AG$4:AG$54)</f>
        <v>0.35734015125545954</v>
      </c>
      <c r="AF5" s="225">
        <f>CORREL('Результаты ИНФОРМ ЦА 2022'!$G$4:$G$54, 'Результаты ИНФОРМ ЦА 2022'!AH$4:AH$54)</f>
        <v>0.39612499764107861</v>
      </c>
    </row>
    <row r="6" spans="1:35">
      <c r="A6" s="188" t="s">
        <v>281</v>
      </c>
      <c r="B6" s="196">
        <f>CORREL('Результаты ИНФОРМ ЦА 2022'!$H$4:$H$54, 'Результаты ИНФОРМ ЦА 2022'!D$4:D$54)</f>
        <v>0.67881291950219502</v>
      </c>
      <c r="C6" s="193">
        <f>CORREL('Результаты ИНФОРМ ЦА 2022'!$H$4:$H$54, 'Результаты ИНФОРМ ЦА 2022'!E$4:E$54)</f>
        <v>0.44310032570496494</v>
      </c>
      <c r="D6" s="193">
        <f>CORREL('Результаты ИНФОРМ ЦА 2022'!$H$4:$H$54, 'Результаты ИНФОРМ ЦА 2022'!F$4:F$54)</f>
        <v>0.73104369972875982</v>
      </c>
      <c r="E6" s="193">
        <f>CORREL('Результаты ИНФОРМ ЦА 2022'!$H$4:$H$54, 'Результаты ИНФОРМ ЦА 2022'!G$4:G$54)</f>
        <v>0.57811336152669235</v>
      </c>
      <c r="F6" s="193">
        <f>CORREL('Результаты ИНФОРМ ЦА 2022'!$H$4:$H$54, 'Результаты ИНФОРМ ЦА 2022'!H$4:H$54)</f>
        <v>1</v>
      </c>
      <c r="G6" s="193">
        <f>CORREL('Результаты ИНФОРМ ЦА 2022'!$H$4:$H$54, 'Результаты ИНФОРМ ЦА 2022'!I$4:I$54)</f>
        <v>0.61152637358049355</v>
      </c>
      <c r="H6" s="193">
        <f>CORREL('Результаты ИНФОРМ ЦА 2022'!$H$4:$H$54, 'Результаты ИНФОРМ ЦА 2022'!J$4:J$54)</f>
        <v>0.53433897997322344</v>
      </c>
      <c r="I6" s="193">
        <f>CORREL('Результаты ИНФОРМ ЦА 2022'!$H$4:$H$54, 'Результаты ИНФОРМ ЦА 2022'!K$4:K$54)</f>
        <v>0.53709074689972813</v>
      </c>
      <c r="J6" s="197">
        <f>CORREL('Результаты ИНФОРМ ЦА 2022'!$H$4:$H$54, 'Результаты ИНФОРМ ЦА 2022'!L$4:L$54)</f>
        <v>0.83140056659331696</v>
      </c>
      <c r="K6" s="194">
        <f>CORREL('Результаты ИНФОРМ ЦА 2022'!$H$4:$H$54, 'Результаты ИНФОРМ ЦА 2022'!M$4:M$54)</f>
        <v>0.62131544305762898</v>
      </c>
      <c r="L6" s="193">
        <f>CORREL('Результаты ИНФОРМ ЦА 2022'!$H$4:$H$54, 'Результаты ИНФОРМ ЦА 2022'!N$4:N$54)</f>
        <v>0.28868023536332788</v>
      </c>
      <c r="M6" s="193">
        <f>CORREL('Результаты ИНФОРМ ЦА 2022'!$H$4:$H$54, 'Результаты ИНФОРМ ЦА 2022'!O$4:O$54)</f>
        <v>0.62064928601336178</v>
      </c>
      <c r="N6" s="193">
        <f>CORREL('Результаты ИНФОРМ ЦА 2022'!$H$4:$H$54, 'Результаты ИНФОРМ ЦА 2022'!P$4:P$54)</f>
        <v>0.71271086027684361</v>
      </c>
      <c r="O6" s="193">
        <f>CORREL('Результаты ИНФОРМ ЦА 2022'!$H$4:$H$54, 'Результаты ИНФОРМ ЦА 2022'!Q$4:Q$54)</f>
        <v>0.3925397924757924</v>
      </c>
      <c r="P6" s="193">
        <f>CORREL('Результаты ИНФОРМ ЦА 2022'!$H$4:$H$54, 'Результаты ИНФОРМ ЦА 2022'!R$4:R$54)</f>
        <v>-0.66658993911018594</v>
      </c>
      <c r="Q6" s="193">
        <f>CORREL('Результаты ИНФОРМ ЦА 2022'!$H$4:$H$54, 'Результаты ИНФОРМ ЦА 2022'!S$4:S$54)</f>
        <v>0.42474398959841414</v>
      </c>
      <c r="R6" s="193">
        <f>CORREL('Результаты ИНФОРМ ЦА 2022'!$H$4:$H$54, 'Результаты ИНФОРМ ЦА 2022'!T$4:T$54)</f>
        <v>-1.7298643556777307E-2</v>
      </c>
      <c r="S6" s="193">
        <f>CORREL('Результаты ИНФОРМ ЦА 2022'!$H$4:$H$54, 'Результаты ИНФОРМ ЦА 2022'!U$4:U$54)</f>
        <v>0.64917978058657033</v>
      </c>
      <c r="T6" s="193">
        <f>CORREL('Результаты ИНФОРМ ЦА 2022'!$H$4:$H$54, 'Результаты ИНФОРМ ЦА 2022'!V$4:V$54)</f>
        <v>0.358617875397784</v>
      </c>
      <c r="U6" s="193">
        <f>CORREL('Результаты ИНФОРМ ЦА 2022'!$H$4:$H$54, 'Результаты ИНФОРМ ЦА 2022'!W$4:W$54)</f>
        <v>0.61591061848983386</v>
      </c>
      <c r="V6" s="193">
        <f>CORREL('Результаты ИНФОРМ ЦА 2022'!$H$4:$H$54, 'Результаты ИНФОРМ ЦА 2022'!X$4:X$54)</f>
        <v>0.37089079801702279</v>
      </c>
      <c r="W6" s="193">
        <f>CORREL('Результаты ИНФОРМ ЦА 2022'!$H$4:$H$54, 'Результаты ИНФОРМ ЦА 2022'!Y$4:Y$54)</f>
        <v>0.6657485522643144</v>
      </c>
      <c r="X6" s="193">
        <f>CORREL('Результаты ИНФОРМ ЦА 2022'!$H$4:$H$54, 'Результаты ИНФОРМ ЦА 2022'!Z$4:Z$54)</f>
        <v>1.5451496684478733E-2</v>
      </c>
      <c r="Y6" s="193">
        <f>CORREL('Результаты ИНФОРМ ЦА 2022'!$H$4:$H$54, 'Результаты ИНФОРМ ЦА 2022'!AA$4:AA$54)</f>
        <v>0.32938945941325115</v>
      </c>
      <c r="Z6" s="193">
        <f>CORREL('Результаты ИНФОРМ ЦА 2022'!$H$4:$H$54, 'Результаты ИНФОРМ ЦА 2022'!AB$4:AB$54)</f>
        <v>0.62338606971401267</v>
      </c>
      <c r="AA6" s="193">
        <f>CORREL('Результаты ИНФОРМ ЦА 2022'!$H$4:$H$54, 'Результаты ИНФОРМ ЦА 2022'!AC$4:AC$54)</f>
        <v>0.47957152118762941</v>
      </c>
      <c r="AB6" s="193">
        <f>CORREL('Результаты ИНФОРМ ЦА 2022'!$H$4:$H$54, 'Результаты ИНФОРМ ЦА 2022'!AD$4:AD$54)</f>
        <v>0.27354930428362967</v>
      </c>
      <c r="AC6" s="193">
        <f>CORREL('Результаты ИНФОРМ ЦА 2022'!$H$4:$H$54, 'Результаты ИНФОРМ ЦА 2022'!AE$4:AE$54)</f>
        <v>0.14939052896722266</v>
      </c>
      <c r="AD6" s="193">
        <f>CORREL('Результаты ИНФОРМ ЦА 2022'!$H$4:$H$54, 'Результаты ИНФОРМ ЦА 2022'!AF$4:AF$54)</f>
        <v>0.57405441467553864</v>
      </c>
      <c r="AE6" s="221">
        <f>CORREL('Результаты ИНФОРМ ЦА 2022'!$H$4:$H$54, 'Результаты ИНФОРМ ЦА 2022'!AG$4:AG$54)</f>
        <v>0.69539951556713364</v>
      </c>
      <c r="AF6" s="225">
        <f>CORREL('Результаты ИНФОРМ ЦА 2022'!$H$4:$H$54, 'Результаты ИНФОРМ ЦА 2022'!AH$4:AH$54)</f>
        <v>0.81137206120811212</v>
      </c>
    </row>
    <row r="7" spans="1:35">
      <c r="A7" s="188" t="s">
        <v>282</v>
      </c>
      <c r="B7" s="196">
        <f>CORREL('Результаты ИНФОРМ ЦА 2022'!$I$4:$I$54, 'Результаты ИНФОРМ ЦА 2022'!D$4:D$54)</f>
        <v>0.5137257431111234</v>
      </c>
      <c r="C7" s="193">
        <f>CORREL('Результаты ИНФОРМ ЦА 2022'!$I$4:$I$54, 'Результаты ИНФОРМ ЦА 2022'!E$4:E$54)</f>
        <v>0.11957023132210776</v>
      </c>
      <c r="D7" s="193">
        <f>CORREL('Результаты ИНФОРМ ЦА 2022'!$I$4:$I$54, 'Результаты ИНФОРМ ЦА 2022'!F$4:F$54)</f>
        <v>0.65406270923573728</v>
      </c>
      <c r="E7" s="193">
        <f>CORREL('Результаты ИНФОРМ ЦА 2022'!$I$4:$I$54, 'Результаты ИНФОРМ ЦА 2022'!G$4:G$54)</f>
        <v>0.24304965798180822</v>
      </c>
      <c r="F7" s="193">
        <f>CORREL('Результаты ИНФОРМ ЦА 2022'!$I$4:$I$54, 'Результаты ИНФОРМ ЦА 2022'!H$4:H$54)</f>
        <v>0.61152637358049355</v>
      </c>
      <c r="G7" s="193">
        <f>CORREL('Результаты ИНФОРМ ЦА 2022'!$I$4:$I$54, 'Результаты ИНФОРМ ЦА 2022'!I$4:I$54)</f>
        <v>0.99999999999999989</v>
      </c>
      <c r="H7" s="193">
        <f>CORREL('Результаты ИНФОРМ ЦА 2022'!$I$4:$I$54, 'Результаты ИНФОРМ ЦА 2022'!J$4:J$54)</f>
        <v>0.90706172746150238</v>
      </c>
      <c r="I7" s="193">
        <f>CORREL('Результаты ИНФОРМ ЦА 2022'!$I$4:$I$54, 'Результаты ИНФОРМ ЦА 2022'!K$4:K$54)</f>
        <v>0.90897501637540568</v>
      </c>
      <c r="J7" s="197">
        <f>CORREL('Результаты ИНФОРМ ЦА 2022'!$I$4:$I$54, 'Результаты ИНФОРМ ЦА 2022'!L$4:L$54)</f>
        <v>0.88627915562554715</v>
      </c>
      <c r="K7" s="194">
        <f>CORREL('Результаты ИНФОРМ ЦА 2022'!$I$4:$I$54, 'Результаты ИНФОРМ ЦА 2022'!M$4:M$54)</f>
        <v>0.49688221805840005</v>
      </c>
      <c r="L7" s="193">
        <f>CORREL('Результаты ИНФОРМ ЦА 2022'!$I$4:$I$54, 'Результаты ИНФОРМ ЦА 2022'!N$4:N$54)</f>
        <v>0.42299199311060798</v>
      </c>
      <c r="M7" s="193">
        <f>CORREL('Результаты ИНФОРМ ЦА 2022'!$I$4:$I$54, 'Результаты ИНФОРМ ЦА 2022'!O$4:O$54)</f>
        <v>0.98575386662920084</v>
      </c>
      <c r="N7" s="193">
        <f>CORREL('Результаты ИНФОРМ ЦА 2022'!$I$4:$I$54, 'Результаты ИНФОРМ ЦА 2022'!P$4:P$54)</f>
        <v>0.86660445546548381</v>
      </c>
      <c r="O7" s="193">
        <f>CORREL('Результаты ИНФОРМ ЦА 2022'!$I$4:$I$54, 'Результаты ИНФОРМ ЦА 2022'!Q$4:Q$54)</f>
        <v>0.12543578121192622</v>
      </c>
      <c r="P7" s="193">
        <f>CORREL('Результаты ИНФОРМ ЦА 2022'!$I$4:$I$54, 'Результаты ИНФОРМ ЦА 2022'!R$4:R$54)</f>
        <v>-0.51356635685843521</v>
      </c>
      <c r="Q7" s="193">
        <f>CORREL('Результаты ИНФОРМ ЦА 2022'!$I$4:$I$54, 'Результаты ИНФОРМ ЦА 2022'!S$4:S$54)</f>
        <v>0.61339667142823984</v>
      </c>
      <c r="R7" s="193">
        <f>CORREL('Результаты ИНФОРМ ЦА 2022'!$I$4:$I$54, 'Результаты ИНФОРМ ЦА 2022'!T$4:T$54)</f>
        <v>-6.6817801343535072E-2</v>
      </c>
      <c r="S7" s="193">
        <f>CORREL('Результаты ИНФОРМ ЦА 2022'!$I$4:$I$54, 'Результаты ИНФОРМ ЦА 2022'!U$4:U$54)</f>
        <v>0.88668661968913176</v>
      </c>
      <c r="T7" s="193">
        <f>CORREL('Результаты ИНФОРМ ЦА 2022'!$I$4:$I$54, 'Результаты ИНФОРМ ЦА 2022'!V$4:V$54)</f>
        <v>0.50772185806359582</v>
      </c>
      <c r="U7" s="193">
        <f>CORREL('Результаты ИНФОРМ ЦА 2022'!$I$4:$I$54, 'Результаты ИНФОРМ ЦА 2022'!W$4:W$54)</f>
        <v>0.78610282715859747</v>
      </c>
      <c r="V7" s="193">
        <f>CORREL('Результаты ИНФОРМ ЦА 2022'!$I$4:$I$54, 'Результаты ИНФОРМ ЦА 2022'!X$4:X$54)</f>
        <v>0.28648548249913663</v>
      </c>
      <c r="W7" s="193">
        <f>CORREL('Результаты ИНФОРМ ЦА 2022'!$I$4:$I$54, 'Результаты ИНФОРМ ЦА 2022'!Y$4:Y$54)</f>
        <v>0.94067474870600287</v>
      </c>
      <c r="X7" s="193">
        <f>CORREL('Результаты ИНФОРМ ЦА 2022'!$I$4:$I$54, 'Результаты ИНФОРМ ЦА 2022'!Z$4:Z$54)</f>
        <v>-9.8797323060760851E-3</v>
      </c>
      <c r="Y7" s="193">
        <f>CORREL('Результаты ИНФОРМ ЦА 2022'!$I$4:$I$54, 'Результаты ИНФОРМ ЦА 2022'!AA$4:AA$54)</f>
        <v>0.63235414468228035</v>
      </c>
      <c r="Z7" s="193">
        <f>CORREL('Результаты ИНФОРМ ЦА 2022'!$I$4:$I$54, 'Результаты ИНФОРМ ЦА 2022'!AB$4:AB$54)</f>
        <v>0.8496603368917488</v>
      </c>
      <c r="AA7" s="193">
        <f>CORREL('Результаты ИНФОРМ ЦА 2022'!$I$4:$I$54, 'Результаты ИНФОРМ ЦА 2022'!AC$4:AC$54)</f>
        <v>0.27413054460548192</v>
      </c>
      <c r="AB7" s="193">
        <f>CORREL('Результаты ИНФОРМ ЦА 2022'!$I$4:$I$54, 'Результаты ИНФОРМ ЦА 2022'!AD$4:AD$54)</f>
        <v>3.2869925028851429E-2</v>
      </c>
      <c r="AC7" s="193">
        <f>CORREL('Результаты ИНФОРМ ЦА 2022'!$I$4:$I$54, 'Результаты ИНФОРМ ЦА 2022'!AE$4:AE$54)</f>
        <v>0.58830559873722599</v>
      </c>
      <c r="AD7" s="193">
        <f>CORREL('Результаты ИНФОРМ ЦА 2022'!$I$4:$I$54, 'Результаты ИНФОРМ ЦА 2022'!AF$4:AF$54)</f>
        <v>0.5311531057718677</v>
      </c>
      <c r="AE7" s="221">
        <f>CORREL('Результаты ИНФОРМ ЦА 2022'!$I$4:$I$54, 'Результаты ИНФОРМ ЦА 2022'!AG$4:AG$54)</f>
        <v>0.84807456674963699</v>
      </c>
      <c r="AF7" s="225">
        <f>CORREL('Результаты ИНФОРМ ЦА 2022'!$I$4:$I$54, 'Результаты ИНФОРМ ЦА 2022'!AH$4:AH$54)</f>
        <v>0.91905141479877284</v>
      </c>
    </row>
    <row r="8" spans="1:35">
      <c r="A8" s="188" t="s">
        <v>283</v>
      </c>
      <c r="B8" s="196">
        <f>CORREL('Результаты ИНФОРМ ЦА 2022'!$J$4:$J$54, 'Результаты ИНФОРМ ЦА 2022'!D$4:D$54)</f>
        <v>0.55665130359373127</v>
      </c>
      <c r="C8" s="193">
        <f>CORREL('Результаты ИНФОРМ ЦА 2022'!$J$4:$J$54, 'Результаты ИНФОРМ ЦА 2022'!E$4:E$54)</f>
        <v>6.2435593488537618E-2</v>
      </c>
      <c r="D8" s="193">
        <f>CORREL('Результаты ИНФОРМ ЦА 2022'!$J$4:$J$54, 'Результаты ИНФОРМ ЦА 2022'!F$4:F$54)</f>
        <v>0.47376926389870327</v>
      </c>
      <c r="E8" s="193">
        <f>CORREL('Результаты ИНФОРМ ЦА 2022'!$J$4:$J$54, 'Результаты ИНФОРМ ЦА 2022'!G$4:G$54)</f>
        <v>0.15239341622888283</v>
      </c>
      <c r="F8" s="193">
        <f>CORREL('Результаты ИНФОРМ ЦА 2022'!$J$4:$J$54, 'Результаты ИНФОРМ ЦА 2022'!H$4:H$54)</f>
        <v>0.53433897997322344</v>
      </c>
      <c r="G8" s="193">
        <f>CORREL('Результаты ИНФОРМ ЦА 2022'!$J$4:$J$54, 'Результаты ИНФОРМ ЦА 2022'!I$4:I$54)</f>
        <v>0.90706172746150238</v>
      </c>
      <c r="H8" s="193">
        <f>CORREL('Результаты ИНФОРМ ЦА 2022'!$J$4:$J$54, 'Результаты ИНФОРМ ЦА 2022'!J$4:J$54)</f>
        <v>1</v>
      </c>
      <c r="I8" s="193">
        <f>CORREL('Результаты ИНФОРМ ЦА 2022'!$J$4:$J$54, 'Результаты ИНФОРМ ЦА 2022'!K$4:K$54)</f>
        <v>0.99991794854814453</v>
      </c>
      <c r="J8" s="197">
        <f>CORREL('Результаты ИНФОРМ ЦА 2022'!$J$4:$J$54, 'Результаты ИНФОРМ ЦА 2022'!L$4:L$54)</f>
        <v>0.90995548117674041</v>
      </c>
      <c r="K8" s="194">
        <f>CORREL('Результаты ИНФОРМ ЦА 2022'!$J$4:$J$54, 'Результаты ИНФОРМ ЦА 2022'!M$4:M$54)</f>
        <v>0.40610612151705056</v>
      </c>
      <c r="L8" s="193">
        <f>CORREL('Результаты ИНФОРМ ЦА 2022'!$J$4:$J$54, 'Результаты ИНФОРМ ЦА 2022'!N$4:N$54)</f>
        <v>0.23421638989996968</v>
      </c>
      <c r="M8" s="193">
        <f>CORREL('Результаты ИНФОРМ ЦА 2022'!$J$4:$J$54, 'Результаты ИНФОРМ ЦА 2022'!O$4:O$54)</f>
        <v>0.83903813275438943</v>
      </c>
      <c r="N8" s="193">
        <f>CORREL('Результаты ИНФОРМ ЦА 2022'!$J$4:$J$54, 'Результаты ИНФОРМ ЦА 2022'!P$4:P$54)</f>
        <v>0.70849642969665827</v>
      </c>
      <c r="O8" s="193">
        <f>CORREL('Результаты ИНФОРМ ЦА 2022'!$J$4:$J$54, 'Результаты ИНФОРМ ЦА 2022'!Q$4:Q$54)</f>
        <v>0.15255266987612381</v>
      </c>
      <c r="P8" s="193">
        <f>CORREL('Результаты ИНФОРМ ЦА 2022'!$J$4:$J$54, 'Результаты ИНФОРМ ЦА 2022'!R$4:R$54)</f>
        <v>-0.31404885764993579</v>
      </c>
      <c r="Q8" s="193">
        <f>CORREL('Результаты ИНФОРМ ЦА 2022'!$J$4:$J$54, 'Результаты ИНФОРМ ЦА 2022'!S$4:S$54)</f>
        <v>0.35428741809437286</v>
      </c>
      <c r="R8" s="193">
        <f>CORREL('Результаты ИНФОРМ ЦА 2022'!$J$4:$J$54, 'Результаты ИНФОРМ ЦА 2022'!T$4:T$54)</f>
        <v>-7.6766575061042702E-2</v>
      </c>
      <c r="S8" s="193">
        <f>CORREL('Результаты ИНФОРМ ЦА 2022'!$J$4:$J$54, 'Результаты ИНФОРМ ЦА 2022'!U$4:U$54)</f>
        <v>0.67344102202970035</v>
      </c>
      <c r="T8" s="193">
        <f>CORREL('Результаты ИНФОРМ ЦА 2022'!$J$4:$J$54, 'Результаты ИНФОРМ ЦА 2022'!V$4:V$54)</f>
        <v>0.38796103896647538</v>
      </c>
      <c r="U8" s="193">
        <f>CORREL('Результаты ИНФОРМ ЦА 2022'!$J$4:$J$54, 'Результаты ИНФОРМ ЦА 2022'!W$4:W$54)</f>
        <v>0.63189372811678379</v>
      </c>
      <c r="V8" s="193">
        <f>CORREL('Результаты ИНФОРМ ЦА 2022'!$J$4:$J$54, 'Результаты ИНФОРМ ЦА 2022'!X$4:X$54)</f>
        <v>0.30594584326387458</v>
      </c>
      <c r="W8" s="193">
        <f>CORREL('Результаты ИНФОРМ ЦА 2022'!$J$4:$J$54, 'Результаты ИНФОРМ ЦА 2022'!Y$4:Y$54)</f>
        <v>0.84618148004247518</v>
      </c>
      <c r="X8" s="193">
        <f>CORREL('Результаты ИНФОРМ ЦА 2022'!$J$4:$J$54, 'Результаты ИНФОРМ ЦА 2022'!Z$4:Z$54)</f>
        <v>-0.14880864913425376</v>
      </c>
      <c r="Y8" s="193">
        <f>CORREL('Результаты ИНФОРМ ЦА 2022'!$J$4:$J$54, 'Результаты ИНФОРМ ЦА 2022'!AA$4:AA$54)</f>
        <v>0.33567016425608415</v>
      </c>
      <c r="Z8" s="193">
        <f>CORREL('Результаты ИНФОРМ ЦА 2022'!$J$4:$J$54, 'Результаты ИНФОРМ ЦА 2022'!AB$4:AB$54)</f>
        <v>0.63655066162554352</v>
      </c>
      <c r="AA8" s="193">
        <f>CORREL('Результаты ИНФОРМ ЦА 2022'!$J$4:$J$54, 'Результаты ИНФОРМ ЦА 2022'!AC$4:AC$54)</f>
        <v>0.38046963193743033</v>
      </c>
      <c r="AB8" s="193">
        <f>CORREL('Результаты ИНФОРМ ЦА 2022'!$J$4:$J$54, 'Результаты ИНФОРМ ЦА 2022'!AD$4:AD$54)</f>
        <v>-0.22798118719014979</v>
      </c>
      <c r="AC8" s="193">
        <f>CORREL('Результаты ИНФОРМ ЦА 2022'!$J$4:$J$54, 'Результаты ИНФОРМ ЦА 2022'!AE$4:AE$54)</f>
        <v>0.53576219960966365</v>
      </c>
      <c r="AD8" s="193">
        <f>CORREL('Результаты ИНФОРМ ЦА 2022'!$J$4:$J$54, 'Результаты ИНФОРМ ЦА 2022'!AF$4:AF$54)</f>
        <v>0.40793392159218589</v>
      </c>
      <c r="AE8" s="221">
        <f>CORREL('Результаты ИНФОРМ ЦА 2022'!$J$4:$J$54, 'Результаты ИНФОРМ ЦА 2022'!AG$4:AG$54)</f>
        <v>0.64134998318914349</v>
      </c>
      <c r="AF8" s="225">
        <f>CORREL('Результаты ИНФОРМ ЦА 2022'!$J$4:$J$54, 'Результаты ИНФОРМ ЦА 2022'!AH$4:AH$54)</f>
        <v>0.83413337046881597</v>
      </c>
    </row>
    <row r="9" spans="1:35">
      <c r="A9" s="188" t="s">
        <v>284</v>
      </c>
      <c r="B9" s="196">
        <f>CORREL('Результаты ИНФОРМ ЦА 2022'!$K$4:$K$54, 'Результаты ИНФОРМ ЦА 2022'!D$4:D$54)</f>
        <v>0.55694325020001934</v>
      </c>
      <c r="C9" s="193">
        <f>CORREL('Результаты ИНФОРМ ЦА 2022'!$K$4:$K$54, 'Результаты ИНФОРМ ЦА 2022'!E$4:E$54)</f>
        <v>6.6184793099218972E-2</v>
      </c>
      <c r="D9" s="193">
        <f>CORREL('Результаты ИНФОРМ ЦА 2022'!$K$4:$K$54, 'Результаты ИНФОРМ ЦА 2022'!F$4:F$54)</f>
        <v>0.47514139372142139</v>
      </c>
      <c r="E9" s="193">
        <f>CORREL('Результаты ИНФОРМ ЦА 2022'!$K$4:$K$54, 'Результаты ИНФОРМ ЦА 2022'!G$4:G$54)</f>
        <v>0.1575993093962601</v>
      </c>
      <c r="F9" s="193">
        <f>CORREL('Результаты ИНФОРМ ЦА 2022'!$K$4:$K$54, 'Результаты ИНФОРМ ЦА 2022'!H$4:H$54)</f>
        <v>0.53709074689972813</v>
      </c>
      <c r="G9" s="193">
        <f>CORREL('Результаты ИНФОРМ ЦА 2022'!$K$4:$K$54, 'Результаты ИНФОРМ ЦА 2022'!I$4:I$54)</f>
        <v>0.90897501637540568</v>
      </c>
      <c r="H9" s="193">
        <f>CORREL('Результаты ИНФОРМ ЦА 2022'!$K$4:$K$54, 'Результаты ИНФОРМ ЦА 2022'!J$4:J$54)</f>
        <v>0.99991794854814453</v>
      </c>
      <c r="I9" s="193">
        <f>CORREL('Результаты ИНФОРМ ЦА 2022'!$K$4:$K$54, 'Результаты ИНФОРМ ЦА 2022'!K$4:K$54)</f>
        <v>1</v>
      </c>
      <c r="J9" s="197">
        <f>CORREL('Результаты ИНФОРМ ЦА 2022'!$K$4:$K$54, 'Результаты ИНФОРМ ЦА 2022'!L$4:L$54)</f>
        <v>0.91164966047266005</v>
      </c>
      <c r="K9" s="194">
        <f>CORREL('Результаты ИНФОРМ ЦА 2022'!$K$4:$K$54, 'Результаты ИНФОРМ ЦА 2022'!M$4:M$54)</f>
        <v>0.4143894051157414</v>
      </c>
      <c r="L9" s="193">
        <f>CORREL('Результаты ИНФОРМ ЦА 2022'!$K$4:$K$54, 'Результаты ИНФОРМ ЦА 2022'!N$4:N$54)</f>
        <v>0.23438520987513781</v>
      </c>
      <c r="M9" s="193">
        <f>CORREL('Результаты ИНФОРМ ЦА 2022'!$K$4:$K$54, 'Результаты ИНФОРМ ЦА 2022'!O$4:O$54)</f>
        <v>0.84083001955722614</v>
      </c>
      <c r="N9" s="193">
        <f>CORREL('Результаты ИНФОРМ ЦА 2022'!$K$4:$K$54, 'Результаты ИНФОРМ ЦА 2022'!P$4:P$54)</f>
        <v>0.71399094768608062</v>
      </c>
      <c r="O9" s="193">
        <f>CORREL('Результаты ИНФОРМ ЦА 2022'!$K$4:$K$54, 'Результаты ИНФОРМ ЦА 2022'!Q$4:Q$54)</f>
        <v>0.15527138676343788</v>
      </c>
      <c r="P9" s="193">
        <f>CORREL('Результаты ИНФОРМ ЦА 2022'!$K$4:$K$54, 'Результаты ИНФОРМ ЦА 2022'!R$4:R$54)</f>
        <v>-0.31854116415573275</v>
      </c>
      <c r="Q9" s="193">
        <f>CORREL('Результаты ИНФОРМ ЦА 2022'!$K$4:$K$54, 'Результаты ИНФОРМ ЦА 2022'!S$4:S$54)</f>
        <v>0.35811233654886937</v>
      </c>
      <c r="R9" s="193">
        <f>CORREL('Результаты ИНФОРМ ЦА 2022'!$K$4:$K$54, 'Результаты ИНФОРМ ЦА 2022'!T$4:T$54)</f>
        <v>-7.6066674738179213E-2</v>
      </c>
      <c r="S9" s="193">
        <f>CORREL('Результаты ИНФОРМ ЦА 2022'!$K$4:$K$54, 'Результаты ИНФОРМ ЦА 2022'!U$4:U$54)</f>
        <v>0.67782634754072946</v>
      </c>
      <c r="T9" s="193">
        <f>CORREL('Результаты ИНФОРМ ЦА 2022'!$K$4:$K$54, 'Результаты ИНФОРМ ЦА 2022'!V$4:V$54)</f>
        <v>0.39044308510674719</v>
      </c>
      <c r="U9" s="193">
        <f>CORREL('Результаты ИНФОРМ ЦА 2022'!$K$4:$K$54, 'Результаты ИНФОРМ ЦА 2022'!W$4:W$54)</f>
        <v>0.63644420449492423</v>
      </c>
      <c r="V9" s="193">
        <f>CORREL('Результаты ИНФОРМ ЦА 2022'!$K$4:$K$54, 'Результаты ИНФОРМ ЦА 2022'!X$4:X$54)</f>
        <v>0.31576116153184874</v>
      </c>
      <c r="W9" s="193">
        <f>CORREL('Результаты ИНФОРМ ЦА 2022'!$K$4:$K$54, 'Результаты ИНФОРМ ЦА 2022'!Y$4:Y$54)</f>
        <v>0.84942302128591562</v>
      </c>
      <c r="X9" s="193">
        <f>CORREL('Результаты ИНФОРМ ЦА 2022'!$K$4:$K$54, 'Результаты ИНФОРМ ЦА 2022'!Z$4:Z$54)</f>
        <v>-0.15355354643766397</v>
      </c>
      <c r="Y9" s="193">
        <f>CORREL('Результаты ИНФОРМ ЦА 2022'!$K$4:$K$54, 'Результаты ИНФОРМ ЦА 2022'!AA$4:AA$54)</f>
        <v>0.335007476820121</v>
      </c>
      <c r="Z9" s="193">
        <f>CORREL('Результаты ИНФОРМ ЦА 2022'!$K$4:$K$54, 'Результаты ИНФОРМ ЦА 2022'!AB$4:AB$54)</f>
        <v>0.63893417133808528</v>
      </c>
      <c r="AA9" s="193">
        <f>CORREL('Результаты ИНФОРМ ЦА 2022'!$K$4:$K$54, 'Результаты ИНФОРМ ЦА 2022'!AC$4:AC$54)</f>
        <v>0.38661134739854652</v>
      </c>
      <c r="AB9" s="193">
        <f>CORREL('Результаты ИНФОРМ ЦА 2022'!$K$4:$K$54, 'Результаты ИНФОРМ ЦА 2022'!AD$4:AD$54)</f>
        <v>-0.22714335591523682</v>
      </c>
      <c r="AC9" s="193">
        <f>CORREL('Результаты ИНФОРМ ЦА 2022'!$K$4:$K$54, 'Результаты ИНФОРМ ЦА 2022'!AE$4:AE$54)</f>
        <v>0.53190953535171115</v>
      </c>
      <c r="AD9" s="193">
        <f>CORREL('Результаты ИНФОРМ ЦА 2022'!$K$4:$K$54, 'Результаты ИНФОРМ ЦА 2022'!AF$4:AF$54)</f>
        <v>0.41031882379293838</v>
      </c>
      <c r="AE9" s="221">
        <f>CORREL('Результаты ИНФОРМ ЦА 2022'!$K$4:$K$54, 'Результаты ИНФОРМ ЦА 2022'!AG$4:AG$54)</f>
        <v>0.64410394253483561</v>
      </c>
      <c r="AF9" s="225">
        <f>CORREL('Результаты ИНФОРМ ЦА 2022'!$K$4:$K$54, 'Результаты ИНФОРМ ЦА 2022'!AH$4:AH$54)</f>
        <v>0.83709684960493813</v>
      </c>
    </row>
    <row r="10" spans="1:35" ht="15.75" thickBot="1">
      <c r="A10" s="189" t="s">
        <v>285</v>
      </c>
      <c r="B10" s="198">
        <f>CORREL('Результаты ИНФОРМ ЦА 2022'!$L$4:$L$54, 'Результаты ИНФОРМ ЦА 2022'!D$4:D$54)</f>
        <v>0.69507100982893189</v>
      </c>
      <c r="C10" s="199">
        <f>CORREL('Результаты ИНФОРМ ЦА 2022'!$L$4:$L$54, 'Результаты ИНФОРМ ЦА 2022'!E$4:E$54)</f>
        <v>0.26446521776976073</v>
      </c>
      <c r="D10" s="199">
        <f>CORREL('Результаты ИНФОРМ ЦА 2022'!$L$4:$L$54, 'Результаты ИНФОРМ ЦА 2022'!F$4:F$54)</f>
        <v>0.6432688138115249</v>
      </c>
      <c r="E10" s="199">
        <f>CORREL('Результаты ИНФОРМ ЦА 2022'!$L$4:$L$54, 'Результаты ИНФОРМ ЦА 2022'!G$4:G$54)</f>
        <v>0.38850182253134879</v>
      </c>
      <c r="F10" s="199">
        <f>CORREL('Результаты ИНФОРМ ЦА 2022'!$L$4:$L$54, 'Результаты ИНФОРМ ЦА 2022'!H$4:H$54)</f>
        <v>0.83140056659331696</v>
      </c>
      <c r="G10" s="199">
        <f>CORREL('Результаты ИНФОРМ ЦА 2022'!$L$4:$L$54, 'Результаты ИНФОРМ ЦА 2022'!I$4:I$54)</f>
        <v>0.88627915562554715</v>
      </c>
      <c r="H10" s="199">
        <f>CORREL('Результаты ИНФОРМ ЦА 2022'!$L$4:$L$54, 'Результаты ИНФОРМ ЦА 2022'!J$4:J$54)</f>
        <v>0.90995548117674041</v>
      </c>
      <c r="I10" s="199">
        <f>CORREL('Результаты ИНФОРМ ЦА 2022'!$L$4:$L$54, 'Результаты ИНФОРМ ЦА 2022'!K$4:K$54)</f>
        <v>0.91164966047266005</v>
      </c>
      <c r="J10" s="200">
        <f>CORREL('Результаты ИНФОРМ ЦА 2022'!$L$4:$L$54, 'Результаты ИНФОРМ ЦА 2022'!L$4:L$54)</f>
        <v>1.0000000000000002</v>
      </c>
      <c r="K10" s="210">
        <f>CORREL('Результаты ИНФОРМ ЦА 2022'!$L$4:$L$54, 'Результаты ИНФОРМ ЦА 2022'!M$4:M$54)</f>
        <v>0.58443345870458929</v>
      </c>
      <c r="L10" s="211">
        <f>CORREL('Результаты ИНФОРМ ЦА 2022'!$L$4:$L$54, 'Результаты ИНФОРМ ЦА 2022'!N$4:N$54)</f>
        <v>0.27528913043932729</v>
      </c>
      <c r="M10" s="211">
        <f>CORREL('Результаты ИНФОРМ ЦА 2022'!$L$4:$L$54, 'Результаты ИНФОРМ ЦА 2022'!O$4:O$54)</f>
        <v>0.84343457162227808</v>
      </c>
      <c r="N10" s="211">
        <f>CORREL('Результаты ИНФОРМ ЦА 2022'!$L$4:$L$54, 'Результаты ИНФОРМ ЦА 2022'!P$4:P$54)</f>
        <v>0.81272598122981654</v>
      </c>
      <c r="O10" s="211">
        <f>CORREL('Результаты ИНФОРМ ЦА 2022'!$L$4:$L$54, 'Результаты ИНФОРМ ЦА 2022'!Q$4:Q$54)</f>
        <v>0.29570068546418299</v>
      </c>
      <c r="P10" s="211">
        <f>CORREL('Результаты ИНФОРМ ЦА 2022'!$L$4:$L$54, 'Результаты ИНФОРМ ЦА 2022'!R$4:R$54)</f>
        <v>-0.53301816278166225</v>
      </c>
      <c r="Q10" s="211">
        <f>CORREL('Результаты ИНФОРМ ЦА 2022'!$L$4:$L$54, 'Результаты ИНФОРМ ЦА 2022'!S$4:S$54)</f>
        <v>0.44201684594412904</v>
      </c>
      <c r="R10" s="211">
        <f>CORREL('Результаты ИНФОРМ ЦА 2022'!$L$4:$L$54, 'Результаты ИНФОРМ ЦА 2022'!T$4:T$54)</f>
        <v>-5.1645243098758793E-2</v>
      </c>
      <c r="S10" s="211">
        <f>CORREL('Результаты ИНФОРМ ЦА 2022'!$L$4:$L$54, 'Результаты ИНФОРМ ЦА 2022'!U$4:U$54)</f>
        <v>0.7526718027127155</v>
      </c>
      <c r="T10" s="211">
        <f>CORREL('Результаты ИНФОРМ ЦА 2022'!$L$4:$L$54, 'Результаты ИНФОРМ ЦА 2022'!V$4:V$54)</f>
        <v>0.4287142578933581</v>
      </c>
      <c r="U10" s="211">
        <f>CORREL('Результаты ИНФОРМ ЦА 2022'!$L$4:$L$54, 'Результаты ИНФОРМ ЦА 2022'!W$4:W$54)</f>
        <v>0.71495256756771508</v>
      </c>
      <c r="V10" s="193">
        <f>CORREL('Результаты ИНФОРМ ЦА 2022'!$L$4:$L$54, 'Результаты ИНФОРМ ЦА 2022'!X$4:X$54)</f>
        <v>0.4037043474501652</v>
      </c>
      <c r="W10" s="193">
        <f>CORREL('Результаты ИНФОРМ ЦА 2022'!$L$4:$L$54, 'Результаты ИНФОРМ ЦА 2022'!Y$4:Y$54)</f>
        <v>0.87443046204336849</v>
      </c>
      <c r="X10" s="193">
        <f>CORREL('Результаты ИНФОРМ ЦА 2022'!$L$4:$L$54, 'Результаты ИНФОРМ ЦА 2022'!Z$4:Z$54)</f>
        <v>-0.10391351371673117</v>
      </c>
      <c r="Y10" s="193">
        <f>CORREL('Результаты ИНФОРМ ЦА 2022'!$L$4:$L$54, 'Результаты ИНФОРМ ЦА 2022'!AA$4:AA$54)</f>
        <v>0.36830179959765313</v>
      </c>
      <c r="Z10" s="193">
        <f>CORREL('Результаты ИНФОРМ ЦА 2022'!$L$4:$L$54, 'Результаты ИНФОРМ ЦА 2022'!AB$4:AB$54)</f>
        <v>0.71424717182445185</v>
      </c>
      <c r="AA10" s="193">
        <f>CORREL('Результаты ИНФОРМ ЦА 2022'!$L$4:$L$54, 'Результаты ИНФОРМ ЦА 2022'!AC$4:AC$54)</f>
        <v>0.48399505244543223</v>
      </c>
      <c r="AB10" s="193">
        <f>CORREL('Результаты ИНФОРМ ЦА 2022'!$L$4:$L$54, 'Результаты ИНФОРМ ЦА 2022'!AD$4:AD$54)</f>
        <v>-3.2948177159314286E-2</v>
      </c>
      <c r="AC10" s="193">
        <f>CORREL('Результаты ИНФОРМ ЦА 2022'!$L$4:$L$54, 'Результаты ИНФОРМ ЦА 2022'!AE$4:AE$54)</f>
        <v>0.40822170677763064</v>
      </c>
      <c r="AD10" s="193">
        <f>CORREL('Результаты ИНФОРМ ЦА 2022'!$L$4:$L$54, 'Результаты ИНФОРМ ЦА 2022'!AF$4:AF$54)</f>
        <v>0.52854605890334894</v>
      </c>
      <c r="AE10" s="221">
        <f>CORREL('Результаты ИНФОРМ ЦА 2022'!$L$4:$L$54, 'Результаты ИНФОРМ ЦА 2022'!AG$4:AG$54)</f>
        <v>0.74603880040092518</v>
      </c>
      <c r="AF10" s="225">
        <f>CORREL('Результаты ИНФОРМ ЦА 2022'!$L$4:$L$54, 'Результаты ИНФОРМ ЦА 2022'!AH$4:AH$54)</f>
        <v>0.94001167831821908</v>
      </c>
    </row>
    <row r="11" spans="1:35">
      <c r="A11" s="188" t="s">
        <v>286</v>
      </c>
      <c r="B11" s="204">
        <f>CORREL('Результаты ИНФОРМ ЦА 2022'!$M$4:$M$54, 'Результаты ИНФОРМ ЦА 2022'!D$4:D$54)</f>
        <v>0.37961584649388991</v>
      </c>
      <c r="C11" s="204">
        <f>CORREL('Результаты ИНФОРМ ЦА 2022'!$M$4:$M$54, 'Результаты ИНФОРМ ЦА 2022'!E$4:E$54)</f>
        <v>0.30159546115110714</v>
      </c>
      <c r="D11" s="204">
        <f>CORREL('Результаты ИНФОРМ ЦА 2022'!$M$4:$M$54, 'Результаты ИНФОРМ ЦА 2022'!F$4:F$54)</f>
        <v>0.38784183705413827</v>
      </c>
      <c r="E11" s="204">
        <f>CORREL('Результаты ИНФОРМ ЦА 2022'!$M$4:$M$54, 'Результаты ИНФОРМ ЦА 2022'!G$4:G$54)</f>
        <v>0.52130856131151415</v>
      </c>
      <c r="F11" s="204">
        <f>CORREL('Результаты ИНФОРМ ЦА 2022'!$M$4:$M$54, 'Результаты ИНФОРМ ЦА 2022'!H$4:H$54)</f>
        <v>0.62131544305762898</v>
      </c>
      <c r="G11" s="204">
        <f>CORREL('Результаты ИНФОРМ ЦА 2022'!$M$4:$M$54, 'Результаты ИНФОРМ ЦА 2022'!I$4:I$54)</f>
        <v>0.49688221805840005</v>
      </c>
      <c r="H11" s="204">
        <f>CORREL('Результаты ИНФОРМ ЦА 2022'!$M$4:$M$54, 'Результаты ИНФОРМ ЦА 2022'!J$4:J$54)</f>
        <v>0.40610612151705056</v>
      </c>
      <c r="I11" s="204">
        <f>CORREL('Результаты ИНФОРМ ЦА 2022'!$M$4:$M$54, 'Результаты ИНФОРМ ЦА 2022'!K$4:K$54)</f>
        <v>0.4143894051157414</v>
      </c>
      <c r="J11" s="206">
        <f>CORREL('Результаты ИНФОРМ ЦА 2022'!$M$4:$M$54, 'Результаты ИНФОРМ ЦА 2022'!L$4:L$54)</f>
        <v>0.58443345870458929</v>
      </c>
      <c r="K11" s="201">
        <f>CORREL('Результаты ИНФОРМ ЦА 2022'!$M$4:$M$54, 'Результаты ИНФОРМ ЦА 2022'!M$4:M$54)</f>
        <v>1</v>
      </c>
      <c r="L11" s="212">
        <f>CORREL('Результаты ИНФОРМ ЦА 2022'!$M$4:$M$54, 'Результаты ИНФОРМ ЦА 2022'!N$4:N$54)</f>
        <v>0.10165665705148644</v>
      </c>
      <c r="M11" s="212">
        <f>CORREL('Результаты ИНФОРМ ЦА 2022'!$M$4:$M$54, 'Результаты ИНФОРМ ЦА 2022'!O$4:O$54)</f>
        <v>0.5056938183746742</v>
      </c>
      <c r="N11" s="212">
        <f>CORREL('Результаты ИНФОРМ ЦА 2022'!$M$4:$M$54, 'Результаты ИНФОРМ ЦА 2022'!P$4:P$54)</f>
        <v>0.83020657559423772</v>
      </c>
      <c r="O11" s="212">
        <f>CORREL('Результаты ИНФОРМ ЦА 2022'!$M$4:$M$54, 'Результаты ИНФОРМ ЦА 2022'!Q$4:Q$54)</f>
        <v>0.55538955790848521</v>
      </c>
      <c r="P11" s="212">
        <f>CORREL('Результаты ИНФОРМ ЦА 2022'!$M$4:$M$54, 'Результаты ИНФОРМ ЦА 2022'!R$4:R$54)</f>
        <v>-0.53645318860827385</v>
      </c>
      <c r="Q11" s="212">
        <f>CORREL('Результаты ИНФОРМ ЦА 2022'!$M$4:$M$54, 'Результаты ИНФОРМ ЦА 2022'!S$4:S$54)</f>
        <v>0.48475315235460331</v>
      </c>
      <c r="R11" s="212">
        <f>CORREL('Результаты ИНФОРМ ЦА 2022'!$M$4:$M$54, 'Результаты ИНФОРМ ЦА 2022'!T$4:T$54)</f>
        <v>-1.9647293490526654E-3</v>
      </c>
      <c r="S11" s="212">
        <f>CORREL('Результаты ИНФОРМ ЦА 2022'!$M$4:$M$54, 'Результаты ИНФОРМ ЦА 2022'!U$4:U$54)</f>
        <v>0.68612825220246021</v>
      </c>
      <c r="T11" s="212">
        <f>CORREL('Результаты ИНФОРМ ЦА 2022'!$M$4:$M$54, 'Результаты ИНФОРМ ЦА 2022'!V$4:V$54)</f>
        <v>0.51472506610007851</v>
      </c>
      <c r="U11" s="213">
        <f>CORREL('Результаты ИНФОРМ ЦА 2022'!$M$4:$M$54, 'Результаты ИНФОРМ ЦА 2022'!W$4:W$54)</f>
        <v>0.76222789685196002</v>
      </c>
      <c r="V11" s="208">
        <f>CORREL('Результаты ИНФОРМ ЦА 2022'!$M$4:$M$54, 'Результаты ИНФОРМ ЦА 2022'!X$4:X$54)</f>
        <v>0.80044996413941849</v>
      </c>
      <c r="W11" s="204">
        <f>CORREL('Результаты ИНФОРМ ЦА 2022'!$M$4:$M$54, 'Результаты ИНФОРМ ЦА 2022'!Y$4:Y$54)</f>
        <v>0.5831398538004593</v>
      </c>
      <c r="X11" s="204">
        <f>CORREL('Результаты ИНФОРМ ЦА 2022'!$M$4:$M$54, 'Результаты ИНФОРМ ЦА 2022'!Z$4:Z$54)</f>
        <v>-6.3893241467949571E-2</v>
      </c>
      <c r="Y11" s="204">
        <f>CORREL('Результаты ИНФОРМ ЦА 2022'!$M$4:$M$54, 'Результаты ИНФОРМ ЦА 2022'!AA$4:AA$54)</f>
        <v>4.2923073494793122E-2</v>
      </c>
      <c r="Z11" s="204">
        <f>CORREL('Результаты ИНФОРМ ЦА 2022'!$M$4:$M$54, 'Результаты ИНФОРМ ЦА 2022'!AB$4:AB$54)</f>
        <v>0.56722553884411808</v>
      </c>
      <c r="AA11" s="204">
        <f>CORREL('Результаты ИНФОРМ ЦА 2022'!$M$4:$M$54, 'Результаты ИНФОРМ ЦА 2022'!AC$4:AC$54)</f>
        <v>0.68652997479469291</v>
      </c>
      <c r="AB11" s="204">
        <f>CORREL('Результаты ИНФОРМ ЦА 2022'!$M$4:$M$54, 'Результаты ИНФОРМ ЦА 2022'!AD$4:AD$54)</f>
        <v>0.11940963076434401</v>
      </c>
      <c r="AC11" s="204">
        <f>CORREL('Результаты ИНФОРМ ЦА 2022'!$M$4:$M$54, 'Результаты ИНФОРМ ЦА 2022'!AE$4:AE$54)</f>
        <v>-0.15143253566891673</v>
      </c>
      <c r="AD11" s="204">
        <f>CORREL('Результаты ИНФОРМ ЦА 2022'!$M$4:$M$54, 'Результаты ИНФОРМ ЦА 2022'!AF$4:AF$54)</f>
        <v>0.43768352210096678</v>
      </c>
      <c r="AE11" s="206">
        <f>CORREL('Результаты ИНФОРМ ЦА 2022'!$M$4:$M$54, 'Результаты ИНФОРМ ЦА 2022'!AG$4:AG$54)</f>
        <v>0.60330540931460219</v>
      </c>
      <c r="AF11" s="226">
        <f>CORREL('Результаты ИНФОРМ ЦА 2022'!$M$4:$M$54, 'Результаты ИНФОРМ ЦА 2022'!AH$4:AH$54)</f>
        <v>0.69928787429144934</v>
      </c>
    </row>
    <row r="12" spans="1:35">
      <c r="A12" s="188" t="s">
        <v>287</v>
      </c>
      <c r="B12" s="205">
        <f>CORREL('Результаты ИНФОРМ ЦА 2022'!$N$4:$N$54, 'Результаты ИНФОРМ ЦА 2022'!D$4:D$54)</f>
        <v>0.19896504181905464</v>
      </c>
      <c r="C12" s="205">
        <f>CORREL('Результаты ИНФОРМ ЦА 2022'!$N$4:$N$54, 'Результаты ИНФОРМ ЦА 2022'!E$4:E$54)</f>
        <v>-3.4437561559148323E-2</v>
      </c>
      <c r="D12" s="205">
        <f>CORREL('Результаты ИНФОРМ ЦА 2022'!$N$4:$N$54, 'Результаты ИНФОРМ ЦА 2022'!F$4:F$54)</f>
        <v>0.50281691322827604</v>
      </c>
      <c r="E12" s="205">
        <f>CORREL('Результаты ИНФОРМ ЦА 2022'!$N$4:$N$54, 'Результаты ИНФОРМ ЦА 2022'!G$4:G$54)</f>
        <v>1.7842197587637342E-2</v>
      </c>
      <c r="F12" s="205">
        <f>CORREL('Результаты ИНФОРМ ЦА 2022'!$N$4:$N$54, 'Результаты ИНФОРМ ЦА 2022'!H$4:H$54)</f>
        <v>0.28868023536332788</v>
      </c>
      <c r="G12" s="205">
        <f>CORREL('Результаты ИНФОРМ ЦА 2022'!$N$4:$N$54, 'Результаты ИНФОРМ ЦА 2022'!I$4:I$54)</f>
        <v>0.42299199311060798</v>
      </c>
      <c r="H12" s="205">
        <f>CORREL('Результаты ИНФОРМ ЦА 2022'!$N$4:$N$54, 'Результаты ИНФОРМ ЦА 2022'!J$4:J$54)</f>
        <v>0.23421638989996968</v>
      </c>
      <c r="I12" s="205">
        <f>CORREL('Результаты ИНФОРМ ЦА 2022'!$N$4:$N$54, 'Результаты ИНФОРМ ЦА 2022'!K$4:K$54)</f>
        <v>0.23438520987513781</v>
      </c>
      <c r="J12" s="207">
        <f>CORREL('Результаты ИНФОРМ ЦА 2022'!$N$4:$N$54, 'Результаты ИНФОРМ ЦА 2022'!L$4:L$54)</f>
        <v>0.27528913043932729</v>
      </c>
      <c r="K12" s="214">
        <f>CORREL('Результаты ИНФОРМ ЦА 2022'!$N$4:$N$54, 'Результаты ИНФОРМ ЦА 2022'!M$4:M$54)</f>
        <v>0.10165665705148644</v>
      </c>
      <c r="L12" s="205">
        <f>CORREL('Результаты ИНФОРМ ЦА 2022'!$N$4:$N$54, 'Результаты ИНФОРМ ЦА 2022'!N$4:N$54)</f>
        <v>1</v>
      </c>
      <c r="M12" s="205">
        <f>CORREL('Результаты ИНФОРМ ЦА 2022'!$N$4:$N$54, 'Результаты ИНФОРМ ЦА 2022'!O$4:O$54)</f>
        <v>0.4722580943274009</v>
      </c>
      <c r="N12" s="205">
        <f>CORREL('Результаты ИНФОРМ ЦА 2022'!$N$4:$N$54, 'Результаты ИНФОРМ ЦА 2022'!P$4:P$54)</f>
        <v>0.46256305391332664</v>
      </c>
      <c r="O12" s="205">
        <f>CORREL('Результаты ИНФОРМ ЦА 2022'!$N$4:$N$54, 'Результаты ИНФОРМ ЦА 2022'!Q$4:Q$54)</f>
        <v>0.15540385240206092</v>
      </c>
      <c r="P12" s="205">
        <f>CORREL('Результаты ИНФОРМ ЦА 2022'!$N$4:$N$54, 'Результаты ИНФОРМ ЦА 2022'!R$4:R$54)</f>
        <v>-0.18747293509799706</v>
      </c>
      <c r="Q12" s="205">
        <f>CORREL('Результаты ИНФОРМ ЦА 2022'!$N$4:$N$54, 'Результаты ИНФОРМ ЦА 2022'!S$4:S$54)</f>
        <v>0.54536111391162345</v>
      </c>
      <c r="R12" s="205">
        <f>CORREL('Результаты ИНФОРМ ЦА 2022'!$N$4:$N$54, 'Результаты ИНФОРМ ЦА 2022'!T$4:T$54)</f>
        <v>-0.27515787989423729</v>
      </c>
      <c r="S12" s="205">
        <f>CORREL('Результаты ИНФОРМ ЦА 2022'!$N$4:$N$54, 'Результаты ИНФОРМ ЦА 2022'!U$4:U$54)</f>
        <v>0.46527415530494665</v>
      </c>
      <c r="T12" s="205">
        <f>CORREL('Результаты ИНФОРМ ЦА 2022'!$N$4:$N$54, 'Результаты ИНФОРМ ЦА 2022'!V$4:V$54)</f>
        <v>0.4124002024695354</v>
      </c>
      <c r="U12" s="215">
        <f>CORREL('Результаты ИНФОРМ ЦА 2022'!$N$4:$N$54, 'Результаты ИНФОРМ ЦА 2022'!W$4:W$54)</f>
        <v>0.4796795993645418</v>
      </c>
      <c r="V12" s="209">
        <f>CORREL('Результаты ИНФОРМ ЦА 2022'!$N$4:$N$54, 'Результаты ИНФОРМ ЦА 2022'!X$4:X$54)</f>
        <v>-5.9148454270902678E-2</v>
      </c>
      <c r="W12" s="205">
        <f>CORREL('Результаты ИНФОРМ ЦА 2022'!$N$4:$N$54, 'Результаты ИНФОРМ ЦА 2022'!Y$4:Y$54)</f>
        <v>0.33395507338075681</v>
      </c>
      <c r="X12" s="205">
        <f>CORREL('Результаты ИНФОРМ ЦА 2022'!$N$4:$N$54, 'Результаты ИНФОРМ ЦА 2022'!Z$4:Z$54)</f>
        <v>0.13449806775847112</v>
      </c>
      <c r="Y12" s="205">
        <f>CORREL('Результаты ИНФОРМ ЦА 2022'!$N$4:$N$54, 'Результаты ИНФОРМ ЦА 2022'!AA$4:AA$54)</f>
        <v>0.59394789780453527</v>
      </c>
      <c r="Z12" s="205">
        <f>CORREL('Результаты ИНФОРМ ЦА 2022'!$N$4:$N$54, 'Результаты ИНФОРМ ЦА 2022'!AB$4:AB$54)</f>
        <v>0.44079914161685785</v>
      </c>
      <c r="AA12" s="205">
        <f>CORREL('Результаты ИНФОРМ ЦА 2022'!$N$4:$N$54, 'Результаты ИНФОРМ ЦА 2022'!AC$4:AC$54)</f>
        <v>-7.6303498328278901E-2</v>
      </c>
      <c r="AB12" s="205">
        <f>CORREL('Результаты ИНФОРМ ЦА 2022'!$N$4:$N$54, 'Результаты ИНФОРМ ЦА 2022'!AD$4:AD$54)</f>
        <v>0.26126360260235965</v>
      </c>
      <c r="AC12" s="205">
        <f>CORREL('Результаты ИНФОРМ ЦА 2022'!$N$4:$N$54, 'Результаты ИНФОРМ ЦА 2022'!AE$4:AE$54)</f>
        <v>0.39484553509738529</v>
      </c>
      <c r="AD12" s="205">
        <f>CORREL('Результаты ИНФОРМ ЦА 2022'!$N$4:$N$54, 'Результаты ИНФОРМ ЦА 2022'!AF$4:AF$54)</f>
        <v>0.34060358250341971</v>
      </c>
      <c r="AE12" s="207">
        <f>CORREL('Результаты ИНФОРМ ЦА 2022'!$N$4:$N$54, 'Результаты ИНФОРМ ЦА 2022'!AG$4:AG$54)</f>
        <v>0.474890673800268</v>
      </c>
      <c r="AF12" s="227">
        <f>CORREL('Результаты ИНФОРМ ЦА 2022'!$N$4:$N$54, 'Результаты ИНФОРМ ЦА 2022'!AH$4:AH$54)</f>
        <v>0.4027600935933513</v>
      </c>
    </row>
    <row r="13" spans="1:35">
      <c r="A13" s="188" t="s">
        <v>288</v>
      </c>
      <c r="B13" s="205">
        <f>CORREL('Результаты ИНФОРМ ЦА 2022'!$O$4:$O$54, 'Результаты ИНФОРМ ЦА 2022'!D$4:D$54)</f>
        <v>0.50140700972262853</v>
      </c>
      <c r="C13" s="205">
        <f>CORREL('Результаты ИНФОРМ ЦА 2022'!$O$4:$O$54, 'Результаты ИНФОРМ ЦА 2022'!E$4:E$54)</f>
        <v>0.11109240467602222</v>
      </c>
      <c r="D13" s="205">
        <f>CORREL('Результаты ИНФОРМ ЦА 2022'!$O$4:$O$54, 'Результаты ИНФОРМ ЦА 2022'!F$4:F$54)</f>
        <v>0.69039292785957829</v>
      </c>
      <c r="E13" s="205">
        <f>CORREL('Результаты ИНФОРМ ЦА 2022'!$O$4:$O$54, 'Результаты ИНФОРМ ЦА 2022'!G$4:G$54)</f>
        <v>0.23811426366268088</v>
      </c>
      <c r="F13" s="205">
        <f>CORREL('Результаты ИНФОРМ ЦА 2022'!$O$4:$O$54, 'Результаты ИНФОРМ ЦА 2022'!H$4:H$54)</f>
        <v>0.62064928601336178</v>
      </c>
      <c r="G13" s="205">
        <f>CORREL('Результаты ИНФОРМ ЦА 2022'!$O$4:$O$54, 'Результаты ИНФОРМ ЦА 2022'!I$4:I$54)</f>
        <v>0.98575386662920084</v>
      </c>
      <c r="H13" s="205">
        <f>CORREL('Результаты ИНФОРМ ЦА 2022'!$O$4:$O$54, 'Результаты ИНФОРМ ЦА 2022'!J$4:J$54)</f>
        <v>0.83903813275438943</v>
      </c>
      <c r="I13" s="205">
        <f>CORREL('Результаты ИНФОРМ ЦА 2022'!$O$4:$O$54, 'Результаты ИНФОРМ ЦА 2022'!K$4:K$54)</f>
        <v>0.84083001955722614</v>
      </c>
      <c r="J13" s="207">
        <f>CORREL('Результаты ИНФОРМ ЦА 2022'!$O$4:$O$54, 'Результаты ИНФОРМ ЦА 2022'!L$4:L$54)</f>
        <v>0.84343457162227808</v>
      </c>
      <c r="K13" s="214">
        <f>CORREL('Результаты ИНФОРМ ЦА 2022'!$O$4:$O$54, 'Результаты ИНФОРМ ЦА 2022'!M$4:M$54)</f>
        <v>0.5056938183746742</v>
      </c>
      <c r="L13" s="205">
        <f>CORREL('Результаты ИНФОРМ ЦА 2022'!$O$4:$O$54, 'Результаты ИНФОРМ ЦА 2022'!N$4:N$54)</f>
        <v>0.4722580943274009</v>
      </c>
      <c r="M13" s="205">
        <f>CORREL('Результаты ИНФОРМ ЦА 2022'!$O$4:$O$54, 'Результаты ИНФОРМ ЦА 2022'!O$4:O$54)</f>
        <v>1</v>
      </c>
      <c r="N13" s="205">
        <f>CORREL('Результаты ИНФОРМ ЦА 2022'!$O$4:$O$54, 'Результаты ИНФОРМ ЦА 2022'!P$4:P$54)</f>
        <v>0.88674427972994474</v>
      </c>
      <c r="O13" s="205">
        <f>CORREL('Результаты ИНФОРМ ЦА 2022'!$O$4:$O$54, 'Результаты ИНФОРМ ЦА 2022'!Q$4:Q$54)</f>
        <v>0.14306111011861375</v>
      </c>
      <c r="P13" s="205">
        <f>CORREL('Результаты ИНФОРМ ЦА 2022'!$O$4:$O$54, 'Результаты ИНФОРМ ЦА 2022'!R$4:R$54)</f>
        <v>-0.54396575468417241</v>
      </c>
      <c r="Q13" s="205">
        <f>CORREL('Результаты ИНФОРМ ЦА 2022'!$O$4:$O$54, 'Результаты ИНФОРМ ЦА 2022'!S$4:S$54)</f>
        <v>0.68907250603066883</v>
      </c>
      <c r="R13" s="205">
        <f>CORREL('Результаты ИНФОРМ ЦА 2022'!$O$4:$O$54, 'Результаты ИНФОРМ ЦА 2022'!T$4:T$54)</f>
        <v>-6.8633790166402225E-2</v>
      </c>
      <c r="S13" s="205">
        <f>CORREL('Результаты ИНФОРМ ЦА 2022'!$O$4:$O$54, 'Результаты ИНФОРМ ЦА 2022'!U$4:U$54)</f>
        <v>0.93475316901357564</v>
      </c>
      <c r="T13" s="205">
        <f>CORREL('Результаты ИНФОРМ ЦА 2022'!$O$4:$O$54, 'Результаты ИНФОРМ ЦА 2022'!V$4:V$54)</f>
        <v>0.56007011149062846</v>
      </c>
      <c r="U13" s="215">
        <f>CORREL('Результаты ИНФОРМ ЦА 2022'!$O$4:$O$54, 'Результаты ИНФОРМ ЦА 2022'!W$4:W$54)</f>
        <v>0.82291761474682412</v>
      </c>
      <c r="V13" s="209">
        <f>CORREL('Результаты ИНФОРМ ЦА 2022'!$O$4:$O$54, 'Результаты ИНФОРМ ЦА 2022'!X$4:X$54)</f>
        <v>0.24096105653136368</v>
      </c>
      <c r="W13" s="205">
        <f>CORREL('Результаты ИНФОРМ ЦА 2022'!$O$4:$O$54, 'Результаты ИНФОРМ ЦА 2022'!Y$4:Y$54)</f>
        <v>0.92271032964387878</v>
      </c>
      <c r="X13" s="205">
        <f>CORREL('Результаты ИНФОРМ ЦА 2022'!$O$4:$O$54, 'Результаты ИНФОРМ ЦА 2022'!Z$4:Z$54)</f>
        <v>0.1048450590844391</v>
      </c>
      <c r="Y13" s="205">
        <f>CORREL('Результаты ИНФОРМ ЦА 2022'!$O$4:$O$54, 'Результаты ИНФОРМ ЦА 2022'!AA$4:AA$54)</f>
        <v>0.70920532905528533</v>
      </c>
      <c r="Z13" s="205">
        <f>CORREL('Результаты ИНФОРМ ЦА 2022'!$O$4:$O$54, 'Результаты ИНФОРМ ЦА 2022'!AB$4:AB$54)</f>
        <v>0.90390517505366086</v>
      </c>
      <c r="AA13" s="205">
        <f>CORREL('Результаты ИНФОРМ ЦА 2022'!$O$4:$O$54, 'Результаты ИНФОРМ ЦА 2022'!AC$4:AC$54)</f>
        <v>0.21300438345135028</v>
      </c>
      <c r="AB13" s="205">
        <f>CORREL('Результаты ИНФОРМ ЦА 2022'!$O$4:$O$54, 'Результаты ИНФОРМ ЦА 2022'!AD$4:AD$54)</f>
        <v>0.12817466003492309</v>
      </c>
      <c r="AC13" s="205">
        <f>CORREL('Результаты ИНФОРМ ЦА 2022'!$O$4:$O$54, 'Результаты ИНФОРМ ЦА 2022'!AE$4:AE$54)</f>
        <v>0.56212935341035919</v>
      </c>
      <c r="AD13" s="205">
        <f>CORREL('Результаты ИНФОРМ ЦА 2022'!$O$4:$O$54, 'Результаты ИНФОРМ ЦА 2022'!AF$4:AF$54)</f>
        <v>0.53506311679105978</v>
      </c>
      <c r="AE13" s="207">
        <f>CORREL('Результаты ИНФОРМ ЦА 2022'!$O$4:$O$54, 'Результаты ИНФОРМ ЦА 2022'!AG$4:AG$54)</f>
        <v>0.89001595478467388</v>
      </c>
      <c r="AF13" s="227">
        <f>CORREL('Результаты ИНФОРМ ЦА 2022'!$O$4:$O$54, 'Результаты ИНФОРМ ЦА 2022'!AH$4:AH$54)</f>
        <v>0.91889325348486917</v>
      </c>
    </row>
    <row r="14" spans="1:35">
      <c r="A14" s="188" t="s">
        <v>289</v>
      </c>
      <c r="B14" s="205">
        <f>CORREL('Результаты ИНФОРМ ЦА 2022'!$P$4:$P$54, 'Результаты ИНФОРМ ЦА 2022'!D$4:D$54)</f>
        <v>0.5078135513094274</v>
      </c>
      <c r="C14" s="205">
        <f>CORREL('Результаты ИНФОРМ ЦА 2022'!$P$4:$P$54, 'Результаты ИНФОРМ ЦА 2022'!E$4:E$54)</f>
        <v>0.21129852953514175</v>
      </c>
      <c r="D14" s="205">
        <f>CORREL('Результаты ИНФОРМ ЦА 2022'!$P$4:$P$54, 'Результаты ИНФОРМ ЦА 2022'!F$4:F$54)</f>
        <v>0.65788653632697203</v>
      </c>
      <c r="E14" s="205">
        <f>CORREL('Результаты ИНФОРМ ЦА 2022'!$P$4:$P$54, 'Результаты ИНФОРМ ЦА 2022'!G$4:G$54)</f>
        <v>0.41152392469285703</v>
      </c>
      <c r="F14" s="205">
        <f>CORREL('Результаты ИНФОРМ ЦА 2022'!$P$4:$P$54, 'Результаты ИНФОРМ ЦА 2022'!H$4:H$54)</f>
        <v>0.71271086027684361</v>
      </c>
      <c r="G14" s="205">
        <f>CORREL('Результаты ИНФОРМ ЦА 2022'!$P$4:$P$54, 'Результаты ИНФОРМ ЦА 2022'!I$4:I$54)</f>
        <v>0.86660445546548381</v>
      </c>
      <c r="H14" s="205">
        <f>CORREL('Результаты ИНФОРМ ЦА 2022'!$P$4:$P$54, 'Результаты ИНФОРМ ЦА 2022'!J$4:J$54)</f>
        <v>0.70849642969665827</v>
      </c>
      <c r="I14" s="205">
        <f>CORREL('Результаты ИНФОРМ ЦА 2022'!$P$4:$P$54, 'Результаты ИНФОРМ ЦА 2022'!K$4:K$54)</f>
        <v>0.71399094768608062</v>
      </c>
      <c r="J14" s="207">
        <f>CORREL('Результаты ИНФОРМ ЦА 2022'!$P$4:$P$54, 'Результаты ИНФОРМ ЦА 2022'!L$4:L$54)</f>
        <v>0.81272598122981654</v>
      </c>
      <c r="K14" s="214">
        <f>CORREL('Результаты ИНФОРМ ЦА 2022'!$P$4:$P$54, 'Результаты ИНФОРМ ЦА 2022'!M$4:M$54)</f>
        <v>0.83020657559423772</v>
      </c>
      <c r="L14" s="205">
        <f>CORREL('Результаты ИНФОРМ ЦА 2022'!$P$4:$P$54, 'Результаты ИНФОРМ ЦА 2022'!N$4:N$54)</f>
        <v>0.46256305391332664</v>
      </c>
      <c r="M14" s="205">
        <f>CORREL('Результаты ИНФОРМ ЦА 2022'!$P$4:$P$54, 'Результаты ИНФОРМ ЦА 2022'!O$4:O$54)</f>
        <v>0.88674427972994474</v>
      </c>
      <c r="N14" s="205">
        <f>CORREL('Результаты ИНФОРМ ЦА 2022'!$P$4:$P$54, 'Результаты ИНФОРМ ЦА 2022'!P$4:P$54)</f>
        <v>1</v>
      </c>
      <c r="O14" s="205">
        <f>CORREL('Результаты ИНФОРМ ЦА 2022'!$P$4:$P$54, 'Результаты ИНФОРМ ЦА 2022'!Q$4:Q$54)</f>
        <v>0.39711630595841746</v>
      </c>
      <c r="P14" s="205">
        <f>CORREL('Результаты ИНФОРМ ЦА 2022'!$P$4:$P$54, 'Результаты ИНФОРМ ЦА 2022'!R$4:R$54)</f>
        <v>-0.61163730202922784</v>
      </c>
      <c r="Q14" s="205">
        <f>CORREL('Результаты ИНФОРМ ЦА 2022'!$P$4:$P$54, 'Результаты ИНФОРМ ЦА 2022'!S$4:S$54)</f>
        <v>0.72146896537351179</v>
      </c>
      <c r="R14" s="205">
        <f>CORREL('Результаты ИНФОРМ ЦА 2022'!$P$4:$P$54, 'Результаты ИНФОРМ ЦА 2022'!T$4:T$54)</f>
        <v>-7.7143080025855626E-2</v>
      </c>
      <c r="S14" s="205">
        <f>CORREL('Результаты ИНФОРМ ЦА 2022'!$P$4:$P$54, 'Результаты ИНФОРМ ЦА 2022'!U$4:U$54)</f>
        <v>0.94937136422491231</v>
      </c>
      <c r="T14" s="205">
        <f>CORREL('Результаты ИНФОРМ ЦА 2022'!$P$4:$P$54, 'Результаты ИНФОРМ ЦА 2022'!V$4:V$54)</f>
        <v>0.6427669852064164</v>
      </c>
      <c r="U14" s="215">
        <f>CORREL('Результаты ИНФОРМ ЦА 2022'!$P$4:$P$54, 'Результаты ИНФОРМ ЦА 2022'!W$4:W$54)</f>
        <v>0.93026382711198452</v>
      </c>
      <c r="V14" s="209">
        <f>CORREL('Результаты ИНФОРМ ЦА 2022'!$P$4:$P$54, 'Результаты ИНФОРМ ЦА 2022'!X$4:X$54)</f>
        <v>0.55780227655771542</v>
      </c>
      <c r="W14" s="205">
        <f>CORREL('Результаты ИНФОРМ ЦА 2022'!$P$4:$P$54, 'Результаты ИНФОРМ ЦА 2022'!Y$4:Y$54)</f>
        <v>0.86490552358443928</v>
      </c>
      <c r="X14" s="205">
        <f>CORREL('Результаты ИНФОРМ ЦА 2022'!$P$4:$P$54, 'Результаты ИНФОРМ ЦА 2022'!Z$4:Z$54)</f>
        <v>4.2484525018734183E-2</v>
      </c>
      <c r="Y14" s="205">
        <f>CORREL('Результаты ИНФОРМ ЦА 2022'!$P$4:$P$54, 'Результаты ИНФОРМ ЦА 2022'!AA$4:AA$54)</f>
        <v>0.49945813674416911</v>
      </c>
      <c r="Z14" s="205">
        <f>CORREL('Результаты ИНФОРМ ЦА 2022'!$P$4:$P$54, 'Результаты ИНФОРМ ЦА 2022'!AB$4:AB$54)</f>
        <v>0.86426398009721073</v>
      </c>
      <c r="AA14" s="205">
        <f>CORREL('Результаты ИНФОРМ ЦА 2022'!$P$4:$P$54, 'Результаты ИНФОРМ ЦА 2022'!AC$4:AC$54)</f>
        <v>0.47466804718041727</v>
      </c>
      <c r="AB14" s="205">
        <f>CORREL('Результаты ИНФОРМ ЦА 2022'!$P$4:$P$54, 'Результаты ИНФОРМ ЦА 2022'!AD$4:AD$54)</f>
        <v>0.17120099041576031</v>
      </c>
      <c r="AC14" s="205">
        <f>CORREL('Результаты ИНФОРМ ЦА 2022'!$P$4:$P$54, 'Результаты ИНФОРМ ЦА 2022'!AE$4:AE$54)</f>
        <v>0.27948989823401976</v>
      </c>
      <c r="AD14" s="205">
        <f>CORREL('Результаты ИНФОРМ ЦА 2022'!$P$4:$P$54, 'Результаты ИНФОРМ ЦА 2022'!AF$4:AF$54)</f>
        <v>0.57465152783527729</v>
      </c>
      <c r="AE14" s="207">
        <f>CORREL('Результаты ИНФОРМ ЦА 2022'!$P$4:$P$54, 'Результаты ИНФОРМ ЦА 2022'!AG$4:AG$54)</f>
        <v>0.87942226044094407</v>
      </c>
      <c r="AF14" s="227">
        <f>CORREL('Результаты ИНФОРМ ЦА 2022'!$P$4:$P$54, 'Результаты ИНФОРМ ЦА 2022'!AH$4:AH$54)</f>
        <v>0.93560445568849027</v>
      </c>
    </row>
    <row r="15" spans="1:35">
      <c r="A15" s="188" t="s">
        <v>290</v>
      </c>
      <c r="B15" s="205">
        <f>CORREL('Результаты ИНФОРМ ЦА 2022'!$Q$4:$Q$54, 'Результаты ИНФОРМ ЦА 2022'!D$4:D$54)</f>
        <v>0.26861981520299144</v>
      </c>
      <c r="C15" s="205">
        <f>CORREL('Результаты ИНФОРМ ЦА 2022'!$Q$4:$Q$54, 'Результаты ИНФОРМ ЦА 2022'!E$4:E$54)</f>
        <v>0.23450208073117146</v>
      </c>
      <c r="D15" s="205">
        <f>CORREL('Результаты ИНФОРМ ЦА 2022'!$Q$4:$Q$54, 'Результаты ИНФОРМ ЦА 2022'!F$4:F$54)</f>
        <v>0.28054157223440179</v>
      </c>
      <c r="E15" s="205">
        <f>CORREL('Результаты ИНФОРМ ЦА 2022'!$Q$4:$Q$54, 'Результаты ИНФОРМ ЦА 2022'!G$4:G$54)</f>
        <v>0.13989555506257978</v>
      </c>
      <c r="F15" s="205">
        <f>CORREL('Результаты ИНФОРМ ЦА 2022'!$Q$4:$Q$54, 'Результаты ИНФОРМ ЦА 2022'!H$4:H$54)</f>
        <v>0.3925397924757924</v>
      </c>
      <c r="G15" s="205">
        <f>CORREL('Результаты ИНФОРМ ЦА 2022'!$Q$4:$Q$54, 'Результаты ИНФОРМ ЦА 2022'!I$4:I$54)</f>
        <v>0.12543578121192622</v>
      </c>
      <c r="H15" s="205">
        <f>CORREL('Результаты ИНФОРМ ЦА 2022'!$Q$4:$Q$54, 'Результаты ИНФОРМ ЦА 2022'!J$4:J$54)</f>
        <v>0.15255266987612381</v>
      </c>
      <c r="I15" s="205">
        <f>CORREL('Результаты ИНФОРМ ЦА 2022'!$Q$4:$Q$54, 'Результаты ИНФОРМ ЦА 2022'!K$4:K$54)</f>
        <v>0.15527138676343788</v>
      </c>
      <c r="J15" s="207">
        <f>CORREL('Результаты ИНФОРМ ЦА 2022'!$Q$4:$Q$54, 'Результаты ИНФОРМ ЦА 2022'!L$4:L$54)</f>
        <v>0.29570068546418299</v>
      </c>
      <c r="K15" s="214">
        <f>CORREL('Результаты ИНФОРМ ЦА 2022'!$Q$4:$Q$54, 'Результаты ИНФОРМ ЦА 2022'!M$4:M$54)</f>
        <v>0.55538955790848521</v>
      </c>
      <c r="L15" s="205">
        <f>CORREL('Результаты ИНФОРМ ЦА 2022'!$Q$4:$Q$54, 'Результаты ИНФОРМ ЦА 2022'!N$4:N$54)</f>
        <v>0.15540385240206092</v>
      </c>
      <c r="M15" s="205">
        <f>CORREL('Результаты ИНФОРМ ЦА 2022'!$Q$4:$Q$54, 'Результаты ИНФОРМ ЦА 2022'!O$4:O$54)</f>
        <v>0.14306111011861375</v>
      </c>
      <c r="N15" s="205">
        <f>CORREL('Результаты ИНФОРМ ЦА 2022'!$Q$4:$Q$54, 'Результаты ИНФОРМ ЦА 2022'!P$4:P$54)</f>
        <v>0.39711630595841746</v>
      </c>
      <c r="O15" s="205">
        <f>CORREL('Результаты ИНФОРМ ЦА 2022'!$Q$4:$Q$54, 'Результаты ИНФОРМ ЦА 2022'!Q$4:Q$54)</f>
        <v>0.99999999999999989</v>
      </c>
      <c r="P15" s="205">
        <f>CORREL('Результаты ИНФОРМ ЦА 2022'!$Q$4:$Q$54, 'Результаты ИНФОРМ ЦА 2022'!R$4:R$54)</f>
        <v>-0.13204170871028989</v>
      </c>
      <c r="Q15" s="205">
        <f>CORREL('Результаты ИНФОРМ ЦА 2022'!$Q$4:$Q$54, 'Результаты ИНФОРМ ЦА 2022'!S$4:S$54)</f>
        <v>0.22522499782799549</v>
      </c>
      <c r="R15" s="205">
        <f>CORREL('Результаты ИНФОРМ ЦА 2022'!$Q$4:$Q$54, 'Результаты ИНФОРМ ЦА 2022'!T$4:T$54)</f>
        <v>-0.11645635441592653</v>
      </c>
      <c r="S15" s="205">
        <f>CORREL('Результаты ИНФОРМ ЦА 2022'!$Q$4:$Q$54, 'Результаты ИНФОРМ ЦА 2022'!U$4:U$54)</f>
        <v>0.28654927777522177</v>
      </c>
      <c r="T15" s="205">
        <f>CORREL('Результаты ИНФОРМ ЦА 2022'!$Q$4:$Q$54, 'Результаты ИНФОРМ ЦА 2022'!V$4:V$54)</f>
        <v>0.59917945250982618</v>
      </c>
      <c r="U15" s="215">
        <f>CORREL('Результаты ИНФОРМ ЦА 2022'!$Q$4:$Q$54, 'Результаты ИНФОРМ ЦА 2022'!W$4:W$54)</f>
        <v>0.52604318644296677</v>
      </c>
      <c r="V15" s="209">
        <f>CORREL('Результаты ИНФОРМ ЦА 2022'!$Q$4:$Q$54, 'Результаты ИНФОРМ ЦА 2022'!X$4:X$54)</f>
        <v>0.45237625433470985</v>
      </c>
      <c r="W15" s="205">
        <f>CORREL('Результаты ИНФОРМ ЦА 2022'!$Q$4:$Q$54, 'Результаты ИНФОРМ ЦА 2022'!Y$4:Y$54)</f>
        <v>0.21123018529372112</v>
      </c>
      <c r="X15" s="205">
        <f>CORREL('Результаты ИНФОРМ ЦА 2022'!$Q$4:$Q$54, 'Результаты ИНФОРМ ЦА 2022'!Z$4:Z$54)</f>
        <v>0.10570285884741304</v>
      </c>
      <c r="Y15" s="205">
        <f>CORREL('Результаты ИНФОРМ ЦА 2022'!$Q$4:$Q$54, 'Результаты ИНФОРМ ЦА 2022'!AA$4:AA$54)</f>
        <v>-0.27506543170447745</v>
      </c>
      <c r="Z15" s="205">
        <f>CORREL('Результаты ИНФОРМ ЦА 2022'!$Q$4:$Q$54, 'Результаты ИНФОРМ ЦА 2022'!AB$4:AB$54)</f>
        <v>0.21815050290585486</v>
      </c>
      <c r="AA15" s="205">
        <f>CORREL('Результаты ИНФОРМ ЦА 2022'!$Q$4:$Q$54, 'Результаты ИНФОРМ ЦА 2022'!AC$4:AC$54)</f>
        <v>0.47765155052035269</v>
      </c>
      <c r="AB15" s="205">
        <f>CORREL('Результаты ИНФОРМ ЦА 2022'!$Q$4:$Q$54, 'Результаты ИНФОРМ ЦА 2022'!AD$4:AD$54)</f>
        <v>0.19711429800906782</v>
      </c>
      <c r="AC15" s="205">
        <f>CORREL('Результаты ИНФОРМ ЦА 2022'!$Q$4:$Q$54, 'Результаты ИНФОРМ ЦА 2022'!AE$4:AE$54)</f>
        <v>-0.25182026645682604</v>
      </c>
      <c r="AD15" s="205">
        <f>CORREL('Результаты ИНФОРМ ЦА 2022'!$Q$4:$Q$54, 'Результаты ИНФОРМ ЦА 2022'!AF$4:AF$54)</f>
        <v>0.29513218849243528</v>
      </c>
      <c r="AE15" s="207">
        <f>CORREL('Результаты ИНФОРМ ЦА 2022'!$Q$4:$Q$54, 'Результаты ИНФОРМ ЦА 2022'!AG$4:AG$54)</f>
        <v>0.29025197035382982</v>
      </c>
      <c r="AF15" s="227">
        <f>CORREL('Результаты ИНФОРМ ЦА 2022'!$Q$4:$Q$54, 'Результаты ИНФОРМ ЦА 2022'!AH$4:AH$54)</f>
        <v>0.40543778356415183</v>
      </c>
    </row>
    <row r="16" spans="1:35">
      <c r="A16" s="188" t="s">
        <v>291</v>
      </c>
      <c r="B16" s="205">
        <f>CORREL('Результаты ИНФОРМ ЦА 2022'!$R$4:$R$54, 'Результаты ИНФОРМ ЦА 2022'!D$4:D$54)</f>
        <v>-0.4769410642012939</v>
      </c>
      <c r="C16" s="205">
        <f>CORREL('Результаты ИНФОРМ ЦА 2022'!$R$4:$R$54, 'Результаты ИНФОРМ ЦА 2022'!E$4:E$54)</f>
        <v>-0.20974157363987572</v>
      </c>
      <c r="D16" s="205">
        <f>CORREL('Результаты ИНФОРМ ЦА 2022'!$R$4:$R$54, 'Результаты ИНФОРМ ЦА 2022'!F$4:F$54)</f>
        <v>-0.58551032230907574</v>
      </c>
      <c r="E16" s="205">
        <f>CORREL('Результаты ИНФОРМ ЦА 2022'!$R$4:$R$54, 'Результаты ИНФОРМ ЦА 2022'!G$4:G$54)</f>
        <v>-0.45650178577367123</v>
      </c>
      <c r="F16" s="205">
        <f>CORREL('Результаты ИНФОРМ ЦА 2022'!$R$4:$R$54, 'Результаты ИНФОРМ ЦА 2022'!H$4:H$54)</f>
        <v>-0.66658993911018594</v>
      </c>
      <c r="G16" s="205">
        <f>CORREL('Результаты ИНФОРМ ЦА 2022'!$R$4:$R$54, 'Результаты ИНФОРМ ЦА 2022'!I$4:I$54)</f>
        <v>-0.51356635685843521</v>
      </c>
      <c r="H16" s="205">
        <f>CORREL('Результаты ИНФОРМ ЦА 2022'!$R$4:$R$54, 'Результаты ИНФОРМ ЦА 2022'!J$4:J$54)</f>
        <v>-0.31404885764993579</v>
      </c>
      <c r="I16" s="205">
        <f>CORREL('Результаты ИНФОРМ ЦА 2022'!$R$4:$R$54, 'Результаты ИНФОРМ ЦА 2022'!K$4:K$54)</f>
        <v>-0.31854116415573275</v>
      </c>
      <c r="J16" s="207">
        <f>CORREL('Результаты ИНФОРМ ЦА 2022'!$R$4:$R$54, 'Результаты ИНФОРМ ЦА 2022'!L$4:L$54)</f>
        <v>-0.53301816278166225</v>
      </c>
      <c r="K16" s="214">
        <f>CORREL('Результаты ИНФОРМ ЦА 2022'!$R$4:$R$54, 'Результаты ИНФОРМ ЦА 2022'!M$4:M$54)</f>
        <v>-0.53645318860827385</v>
      </c>
      <c r="L16" s="205">
        <f>CORREL('Результаты ИНФОРМ ЦА 2022'!$R$4:$R$54, 'Результаты ИНФОРМ ЦА 2022'!N$4:N$54)</f>
        <v>-0.18747293509799706</v>
      </c>
      <c r="M16" s="205">
        <f>CORREL('Результаты ИНФОРМ ЦА 2022'!$R$4:$R$54, 'Результаты ИНФОРМ ЦА 2022'!O$4:O$54)</f>
        <v>-0.54396575468417241</v>
      </c>
      <c r="N16" s="205">
        <f>CORREL('Результаты ИНФОРМ ЦА 2022'!$R$4:$R$54, 'Результаты ИНФОРМ ЦА 2022'!P$4:P$54)</f>
        <v>-0.61163730202922784</v>
      </c>
      <c r="O16" s="205">
        <f>CORREL('Результаты ИНФОРМ ЦА 2022'!$R$4:$R$54, 'Результаты ИНФОРМ ЦА 2022'!Q$4:Q$54)</f>
        <v>-0.13204170871028989</v>
      </c>
      <c r="P16" s="205">
        <f>CORREL('Результаты ИНФОРМ ЦА 2022'!$R$4:$R$54, 'Результаты ИНФОРМ ЦА 2022'!R$4:R$54)</f>
        <v>1</v>
      </c>
      <c r="Q16" s="205">
        <f>CORREL('Результаты ИНФОРМ ЦА 2022'!$R$4:$R$54, 'Результаты ИНФОРМ ЦА 2022'!S$4:S$54)</f>
        <v>-0.50979985700165309</v>
      </c>
      <c r="R16" s="205">
        <f>CORREL('Результаты ИНФОРМ ЦА 2022'!$R$4:$R$54, 'Результаты ИНФОРМ ЦА 2022'!T$4:T$54)</f>
        <v>-0.26213208506889224</v>
      </c>
      <c r="S16" s="205">
        <f>CORREL('Результаты ИНФОРМ ЦА 2022'!$R$4:$R$54, 'Результаты ИНФОРМ ЦА 2022'!U$4:U$54)</f>
        <v>-0.60468721812432191</v>
      </c>
      <c r="T16" s="205">
        <f>CORREL('Результаты ИНФОРМ ЦА 2022'!$R$4:$R$54, 'Результаты ИНФОРМ ЦА 2022'!V$4:V$54)</f>
        <v>-0.18008079200952384</v>
      </c>
      <c r="U16" s="215">
        <f>CORREL('Результаты ИНФОРМ ЦА 2022'!$R$4:$R$54, 'Результаты ИНФОРМ ЦА 2022'!W$4:W$54)</f>
        <v>-0.47067107868341501</v>
      </c>
      <c r="V16" s="209">
        <f>CORREL('Результаты ИНФОРМ ЦА 2022'!$R$4:$R$54, 'Результаты ИНФОРМ ЦА 2022'!X$4:X$54)</f>
        <v>-0.30436596420519135</v>
      </c>
      <c r="W16" s="205">
        <f>CORREL('Результаты ИНФОРМ ЦА 2022'!$R$4:$R$54, 'Результаты ИНФОРМ ЦА 2022'!Y$4:Y$54)</f>
        <v>-0.60706288894178839</v>
      </c>
      <c r="X16" s="205">
        <f>CORREL('Результаты ИНФОРМ ЦА 2022'!$R$4:$R$54, 'Результаты ИНФОРМ ЦА 2022'!Z$4:Z$54)</f>
        <v>-5.6224125952317072E-2</v>
      </c>
      <c r="Y16" s="205">
        <f>CORREL('Результаты ИНФОРМ ЦА 2022'!$R$4:$R$54, 'Результаты ИНФОРМ ЦА 2022'!AA$4:AA$54)</f>
        <v>-0.45385570434911471</v>
      </c>
      <c r="Z16" s="205">
        <f>CORREL('Результаты ИНФОРМ ЦА 2022'!$R$4:$R$54, 'Результаты ИНФОРМ ЦА 2022'!AB$4:AB$54)</f>
        <v>-0.63047861681438944</v>
      </c>
      <c r="AA16" s="205">
        <f>CORREL('Результаты ИНФОРМ ЦА 2022'!$R$4:$R$54, 'Результаты ИНФОРМ ЦА 2022'!AC$4:AC$54)</f>
        <v>-0.18380495648077119</v>
      </c>
      <c r="AB16" s="205">
        <f>CORREL('Результаты ИНФОРМ ЦА 2022'!$R$4:$R$54, 'Результаты ИНФОРМ ЦА 2022'!AD$4:AD$54)</f>
        <v>-0.27886859719591756</v>
      </c>
      <c r="AC16" s="205">
        <f>CORREL('Результаты ИНФОРМ ЦА 2022'!$R$4:$R$54, 'Результаты ИНФОРМ ЦА 2022'!AE$4:AE$54)</f>
        <v>-0.15701535109817821</v>
      </c>
      <c r="AD16" s="205">
        <f>CORREL('Результаты ИНФОРМ ЦА 2022'!$R$4:$R$54, 'Результаты ИНФОРМ ЦА 2022'!AF$4:AF$54)</f>
        <v>-0.38497394349461644</v>
      </c>
      <c r="AE16" s="207">
        <f>CORREL('Результаты ИНФОРМ ЦА 2022'!$R$4:$R$54, 'Результаты ИНФОРМ ЦА 2022'!AG$4:AG$54)</f>
        <v>-0.61723223019634776</v>
      </c>
      <c r="AF16" s="227">
        <f>CORREL('Результаты ИНФОРМ ЦА 2022'!$R$4:$R$54, 'Результаты ИНФОРМ ЦА 2022'!AH$4:AH$54)</f>
        <v>-0.59529150351000304</v>
      </c>
    </row>
    <row r="17" spans="1:32">
      <c r="A17" s="188" t="s">
        <v>292</v>
      </c>
      <c r="B17" s="205">
        <f>CORREL('Результаты ИНФОРМ ЦА 2022'!$S$4:$S$54, 'Результаты ИНФОРМ ЦА 2022'!D$4:D$54)</f>
        <v>0.35481433488864411</v>
      </c>
      <c r="C17" s="205">
        <f>CORREL('Результаты ИНФОРМ ЦА 2022'!$S$4:$S$54, 'Результаты ИНФОРМ ЦА 2022'!E$4:E$54)</f>
        <v>4.565472353060003E-2</v>
      </c>
      <c r="D17" s="205">
        <f>CORREL('Результаты ИНФОРМ ЦА 2022'!$S$4:$S$54, 'Результаты ИНФОРМ ЦА 2022'!F$4:F$54)</f>
        <v>0.43983874823973823</v>
      </c>
      <c r="E17" s="205">
        <f>CORREL('Результаты ИНФОРМ ЦА 2022'!$S$4:$S$54, 'Результаты ИНФОРМ ЦА 2022'!G$4:G$54)</f>
        <v>0.19539884088369827</v>
      </c>
      <c r="F17" s="205">
        <f>CORREL('Результаты ИНФОРМ ЦА 2022'!$S$4:$S$54, 'Результаты ИНФОРМ ЦА 2022'!H$4:H$54)</f>
        <v>0.42474398959841414</v>
      </c>
      <c r="G17" s="205">
        <f>CORREL('Результаты ИНФОРМ ЦА 2022'!$S$4:$S$54, 'Результаты ИНФОРМ ЦА 2022'!I$4:I$54)</f>
        <v>0.61339667142823984</v>
      </c>
      <c r="H17" s="205">
        <f>CORREL('Результаты ИНФОРМ ЦА 2022'!$S$4:$S$54, 'Результаты ИНФОРМ ЦА 2022'!J$4:J$54)</f>
        <v>0.35428741809437286</v>
      </c>
      <c r="I17" s="205">
        <f>CORREL('Результаты ИНФОРМ ЦА 2022'!$S$4:$S$54, 'Результаты ИНФОРМ ЦА 2022'!K$4:K$54)</f>
        <v>0.35811233654886937</v>
      </c>
      <c r="J17" s="207">
        <f>CORREL('Результаты ИНФОРМ ЦА 2022'!$S$4:$S$54, 'Результаты ИНФОРМ ЦА 2022'!L$4:L$54)</f>
        <v>0.44201684594412904</v>
      </c>
      <c r="K17" s="214">
        <f>CORREL('Результаты ИНФОРМ ЦА 2022'!$S$4:$S$54, 'Результаты ИНФОРМ ЦА 2022'!M$4:M$54)</f>
        <v>0.48475315235460331</v>
      </c>
      <c r="L17" s="205">
        <f>CORREL('Результаты ИНФОРМ ЦА 2022'!$S$4:$S$54, 'Результаты ИНФОРМ ЦА 2022'!N$4:N$54)</f>
        <v>0.54536111391162345</v>
      </c>
      <c r="M17" s="205">
        <f>CORREL('Результаты ИНФОРМ ЦА 2022'!$S$4:$S$54, 'Результаты ИНФОРМ ЦА 2022'!O$4:O$54)</f>
        <v>0.68907250603066883</v>
      </c>
      <c r="N17" s="205">
        <f>CORREL('Результаты ИНФОРМ ЦА 2022'!$S$4:$S$54, 'Результаты ИНФОРМ ЦА 2022'!P$4:P$54)</f>
        <v>0.72146896537351179</v>
      </c>
      <c r="O17" s="205">
        <f>CORREL('Результаты ИНФОРМ ЦА 2022'!$S$4:$S$54, 'Результаты ИНФОРМ ЦА 2022'!Q$4:Q$54)</f>
        <v>0.22522499782799549</v>
      </c>
      <c r="P17" s="205">
        <f>CORREL('Результаты ИНФОРМ ЦА 2022'!$S$4:$S$54, 'Результаты ИНФОРМ ЦА 2022'!R$4:R$54)</f>
        <v>-0.50979985700165309</v>
      </c>
      <c r="Q17" s="205">
        <f>CORREL('Результаты ИНФОРМ ЦА 2022'!$S$4:$S$54, 'Результаты ИНФОРМ ЦА 2022'!S$4:S$54)</f>
        <v>1</v>
      </c>
      <c r="R17" s="205">
        <f>CORREL('Результаты ИНФОРМ ЦА 2022'!$S$4:$S$54, 'Результаты ИНФОРМ ЦА 2022'!T$4:T$54)</f>
        <v>-2.8718043178833978E-2</v>
      </c>
      <c r="S17" s="205">
        <f>CORREL('Результаты ИНФОРМ ЦА 2022'!$S$4:$S$54, 'Результаты ИНФОРМ ЦА 2022'!U$4:U$54)</f>
        <v>0.77903230249184185</v>
      </c>
      <c r="T17" s="205">
        <f>CORREL('Результаты ИНФОРМ ЦА 2022'!$S$4:$S$54, 'Результаты ИНФОРМ ЦА 2022'!V$4:V$54)</f>
        <v>0.72617886257711239</v>
      </c>
      <c r="U17" s="215">
        <f>CORREL('Результаты ИНФОРМ ЦА 2022'!$S$4:$S$54, 'Результаты ИНФОРМ ЦА 2022'!W$4:W$54)</f>
        <v>0.79330743907113521</v>
      </c>
      <c r="V17" s="209">
        <f>CORREL('Результаты ИНФОРМ ЦА 2022'!$S$4:$S$54, 'Результаты ИНФОРМ ЦА 2022'!X$4:X$54)</f>
        <v>0.219498731951519</v>
      </c>
      <c r="W17" s="205">
        <f>CORREL('Результаты ИНФОРМ ЦА 2022'!$S$4:$S$54, 'Результаты ИНФОРМ ЦА 2022'!Y$4:Y$54)</f>
        <v>0.58129164646249198</v>
      </c>
      <c r="X17" s="205">
        <f>CORREL('Результаты ИНФОРМ ЦА 2022'!$S$4:$S$54, 'Результаты ИНФОРМ ЦА 2022'!Z$4:Z$54)</f>
        <v>0.23622016027990586</v>
      </c>
      <c r="Y17" s="205">
        <f>CORREL('Результаты ИНФОРМ ЦА 2022'!$S$4:$S$54, 'Результаты ИНФОРМ ЦА 2022'!AA$4:AA$54)</f>
        <v>0.66168431844436348</v>
      </c>
      <c r="Z17" s="205">
        <f>CORREL('Результаты ИНФОРМ ЦА 2022'!$S$4:$S$54, 'Результаты ИНФОРМ ЦА 2022'!AB$4:AB$54)</f>
        <v>0.73982374767629688</v>
      </c>
      <c r="AA17" s="205">
        <f>CORREL('Результаты ИНФОРМ ЦА 2022'!$S$4:$S$54, 'Результаты ИНФОРМ ЦА 2022'!AC$4:AC$54)</f>
        <v>7.1345110775226595E-2</v>
      </c>
      <c r="AB17" s="205">
        <f>CORREL('Результаты ИНФОРМ ЦА 2022'!$S$4:$S$54, 'Результаты ИНФОРМ ЦА 2022'!AD$4:AD$54)</f>
        <v>0.19033173054520583</v>
      </c>
      <c r="AC17" s="205">
        <f>CORREL('Результаты ИНФОРМ ЦА 2022'!$S$4:$S$54, 'Результаты ИНФОРМ ЦА 2022'!AE$4:AE$54)</f>
        <v>0.18496053891656211</v>
      </c>
      <c r="AD17" s="205">
        <f>CORREL('Результаты ИНФОРМ ЦА 2022'!$S$4:$S$54, 'Результаты ИНФОРМ ЦА 2022'!AF$4:AF$54)</f>
        <v>0.26862129243361427</v>
      </c>
      <c r="AE17" s="207">
        <f>CORREL('Результаты ИНФОРМ ЦА 2022'!$S$4:$S$54, 'Результаты ИНФОРМ ЦА 2022'!AG$4:AG$54)</f>
        <v>0.65694562808153467</v>
      </c>
      <c r="AF17" s="227">
        <f>CORREL('Результаты ИНФОРМ ЦА 2022'!$S$4:$S$54, 'Результаты ИНФОРМ ЦА 2022'!AH$4:AH$54)</f>
        <v>0.64730960079048083</v>
      </c>
    </row>
    <row r="18" spans="1:32">
      <c r="A18" s="188" t="s">
        <v>293</v>
      </c>
      <c r="B18" s="205">
        <f>CORREL('Результаты ИНФОРМ ЦА 2022'!$T$4:$T$54, 'Результаты ИНФОРМ ЦА 2022'!D$4:D$54)</f>
        <v>-5.1967607845973374E-2</v>
      </c>
      <c r="C18" s="205">
        <f>CORREL('Результаты ИНФОРМ ЦА 2022'!$T$4:$T$54, 'Результаты ИНФОРМ ЦА 2022'!E$4:E$54)</f>
        <v>8.0072280343334371E-3</v>
      </c>
      <c r="D18" s="205">
        <f>CORREL('Результаты ИНФОРМ ЦА 2022'!$T$4:$T$54, 'Результаты ИНФОРМ ЦА 2022'!F$4:F$54)</f>
        <v>-7.6438650803913419E-2</v>
      </c>
      <c r="E18" s="205">
        <f>CORREL('Результаты ИНФОРМ ЦА 2022'!$T$4:$T$54, 'Результаты ИНФОРМ ЦА 2022'!G$4:G$54)</f>
        <v>0.32305890727430642</v>
      </c>
      <c r="F18" s="205">
        <f>CORREL('Результаты ИНФОРМ ЦА 2022'!$T$4:$T$54, 'Результаты ИНФОРМ ЦА 2022'!H$4:H$54)</f>
        <v>-1.7298643556777307E-2</v>
      </c>
      <c r="G18" s="205">
        <f>CORREL('Результаты ИНФОРМ ЦА 2022'!$T$4:$T$54, 'Результаты ИНФОРМ ЦА 2022'!I$4:I$54)</f>
        <v>-6.6817801343535072E-2</v>
      </c>
      <c r="H18" s="205">
        <f>CORREL('Результаты ИНФОРМ ЦА 2022'!$T$4:$T$54, 'Результаты ИНФОРМ ЦА 2022'!J$4:J$54)</f>
        <v>-7.6766575061042702E-2</v>
      </c>
      <c r="I18" s="205">
        <f>CORREL('Результаты ИНФОРМ ЦА 2022'!$T$4:$T$54, 'Результаты ИНФОРМ ЦА 2022'!K$4:K$54)</f>
        <v>-7.6066674738179213E-2</v>
      </c>
      <c r="J18" s="207">
        <f>CORREL('Результаты ИНФОРМ ЦА 2022'!$T$4:$T$54, 'Результаты ИНФОРМ ЦА 2022'!L$4:L$54)</f>
        <v>-5.1645243098758793E-2</v>
      </c>
      <c r="K18" s="214">
        <f>CORREL('Результаты ИНФОРМ ЦА 2022'!$T$4:$T$54, 'Результаты ИНФОРМ ЦА 2022'!M$4:M$54)</f>
        <v>-1.9647293490526654E-3</v>
      </c>
      <c r="L18" s="205">
        <f>CORREL('Результаты ИНФОРМ ЦА 2022'!$T$4:$T$54, 'Результаты ИНФОРМ ЦА 2022'!N$4:N$54)</f>
        <v>-0.27515787989423729</v>
      </c>
      <c r="M18" s="205">
        <f>CORREL('Результаты ИНФОРМ ЦА 2022'!$T$4:$T$54, 'Результаты ИНФОРМ ЦА 2022'!O$4:O$54)</f>
        <v>-6.8633790166402225E-2</v>
      </c>
      <c r="N18" s="205">
        <f>CORREL('Результаты ИНФОРМ ЦА 2022'!$T$4:$T$54, 'Результаты ИНФОРМ ЦА 2022'!P$4:P$54)</f>
        <v>-7.7143080025855626E-2</v>
      </c>
      <c r="O18" s="205">
        <f>CORREL('Результаты ИНФОРМ ЦА 2022'!$T$4:$T$54, 'Результаты ИНФОРМ ЦА 2022'!Q$4:Q$54)</f>
        <v>-0.11645635441592653</v>
      </c>
      <c r="P18" s="205">
        <f>CORREL('Результаты ИНФОРМ ЦА 2022'!$T$4:$T$54, 'Результаты ИНФОРМ ЦА 2022'!R$4:R$54)</f>
        <v>-0.26213208506889224</v>
      </c>
      <c r="Q18" s="205">
        <f>CORREL('Результаты ИНФОРМ ЦА 2022'!$T$4:$T$54, 'Результаты ИНФОРМ ЦА 2022'!S$4:S$54)</f>
        <v>-2.8718043178833978E-2</v>
      </c>
      <c r="R18" s="205">
        <f>CORREL('Результаты ИНФОРМ ЦА 2022'!$T$4:$T$54, 'Результаты ИНФОРМ ЦА 2022'!T$4:T$54)</f>
        <v>1</v>
      </c>
      <c r="S18" s="205">
        <f>CORREL('Результаты ИНФОРМ ЦА 2022'!$T$4:$T$54, 'Результаты ИНФОРМ ЦА 2022'!U$4:U$54)</f>
        <v>-6.6673334125351785E-2</v>
      </c>
      <c r="T18" s="205">
        <f>CORREL('Результаты ИНФОРМ ЦА 2022'!$T$4:$T$54, 'Результаты ИНФОРМ ЦА 2022'!V$4:V$54)</f>
        <v>0.27055057268053395</v>
      </c>
      <c r="U18" s="215">
        <f>CORREL('Результаты ИНФОРМ ЦА 2022'!$T$4:$T$54, 'Результаты ИНФОРМ ЦА 2022'!W$4:W$54)</f>
        <v>0.10236854859857822</v>
      </c>
      <c r="V18" s="209">
        <f>CORREL('Результаты ИНФОРМ ЦА 2022'!$T$4:$T$54, 'Результаты ИНФОРМ ЦА 2022'!X$4:X$54)</f>
        <v>-6.0946407669090326E-2</v>
      </c>
      <c r="W18" s="205">
        <f>CORREL('Результаты ИНФОРМ ЦА 2022'!$T$4:$T$54, 'Результаты ИНФОРМ ЦА 2022'!Y$4:Y$54)</f>
        <v>4.1521253783200283E-2</v>
      </c>
      <c r="X18" s="205">
        <f>CORREL('Результаты ИНФОРМ ЦА 2022'!$T$4:$T$54, 'Результаты ИНФОРМ ЦА 2022'!Z$4:Z$54)</f>
        <v>-2.0897961523990146E-2</v>
      </c>
      <c r="Y18" s="205">
        <f>CORREL('Результаты ИНФОРМ ЦА 2022'!$T$4:$T$54, 'Результаты ИНФОРМ ЦА 2022'!AA$4:AA$54)</f>
        <v>-1.3836158784725668E-2</v>
      </c>
      <c r="Z18" s="205">
        <f>CORREL('Результаты ИНФОРМ ЦА 2022'!$T$4:$T$54, 'Результаты ИНФОРМ ЦА 2022'!AB$4:AB$54)</f>
        <v>-2.0509376833075634E-3</v>
      </c>
      <c r="AA18" s="205">
        <f>CORREL('Результаты ИНФОРМ ЦА 2022'!$T$4:$T$54, 'Результаты ИНФОРМ ЦА 2022'!AC$4:AC$54)</f>
        <v>-8.1117343726854793E-2</v>
      </c>
      <c r="AB18" s="205">
        <f>CORREL('Результаты ИНФОРМ ЦА 2022'!$T$4:$T$54, 'Результаты ИНФОРМ ЦА 2022'!AD$4:AD$54)</f>
        <v>2.4670734294397024E-2</v>
      </c>
      <c r="AC18" s="205">
        <f>CORREL('Результаты ИНФОРМ ЦА 2022'!$T$4:$T$54, 'Результаты ИНФОРМ ЦА 2022'!AE$4:AE$54)</f>
        <v>7.1304259397856992E-2</v>
      </c>
      <c r="AD18" s="205">
        <f>CORREL('Результаты ИНФОРМ ЦА 2022'!$T$4:$T$54, 'Результаты ИНФОРМ ЦА 2022'!AF$4:AF$54)</f>
        <v>-2.4461131263729521E-2</v>
      </c>
      <c r="AE18" s="207">
        <f>CORREL('Результаты ИНФОРМ ЦА 2022'!$T$4:$T$54, 'Результаты ИНФОРМ ЦА 2022'!AG$4:AG$54)</f>
        <v>-2.2200103625765931E-2</v>
      </c>
      <c r="AF18" s="227">
        <f>CORREL('Результаты ИНФОРМ ЦА 2022'!$T$4:$T$54, 'Результаты ИНФОРМ ЦА 2022'!AH$4:AH$54)</f>
        <v>1.2255883493090401E-2</v>
      </c>
    </row>
    <row r="19" spans="1:32">
      <c r="A19" s="188" t="s">
        <v>294</v>
      </c>
      <c r="B19" s="205">
        <f>CORREL('Результаты ИНФОРМ ЦА 2022'!$U$4:$U$54, 'Результаты ИНФОРМ ЦА 2022'!D$4:D$54)</f>
        <v>0.49574645538365669</v>
      </c>
      <c r="C19" s="205">
        <f>CORREL('Результаты ИНФОРМ ЦА 2022'!$U$4:$U$54, 'Результаты ИНФОРМ ЦА 2022'!E$4:E$54)</f>
        <v>0.10979198114738951</v>
      </c>
      <c r="D19" s="205">
        <f>CORREL('Результаты ИНФОРМ ЦА 2022'!$U$4:$U$54, 'Результаты ИНФОРМ ЦА 2022'!F$4:F$54)</f>
        <v>0.69765952910141649</v>
      </c>
      <c r="E19" s="205">
        <f>CORREL('Результаты ИНФОРМ ЦА 2022'!$U$4:$U$54, 'Результаты ИНФОРМ ЦА 2022'!G$4:G$54)</f>
        <v>0.29638346145118866</v>
      </c>
      <c r="F19" s="205">
        <f>CORREL('Результаты ИНФОРМ ЦА 2022'!$U$4:$U$54, 'Результаты ИНФОРМ ЦА 2022'!H$4:H$54)</f>
        <v>0.64917978058657033</v>
      </c>
      <c r="G19" s="205">
        <f>CORREL('Результаты ИНФОРМ ЦА 2022'!$U$4:$U$54, 'Результаты ИНФОРМ ЦА 2022'!I$4:I$54)</f>
        <v>0.88668661968913176</v>
      </c>
      <c r="H19" s="205">
        <f>CORREL('Результаты ИНФОРМ ЦА 2022'!$U$4:$U$54, 'Результаты ИНФОРМ ЦА 2022'!J$4:J$54)</f>
        <v>0.67344102202970035</v>
      </c>
      <c r="I19" s="205">
        <f>CORREL('Результаты ИНФОРМ ЦА 2022'!$U$4:$U$54, 'Результаты ИНФОРМ ЦА 2022'!K$4:K$54)</f>
        <v>0.67782634754072946</v>
      </c>
      <c r="J19" s="207">
        <f>CORREL('Результаты ИНФОРМ ЦА 2022'!$U$4:$U$54, 'Результаты ИНФОРМ ЦА 2022'!L$4:L$54)</f>
        <v>0.7526718027127155</v>
      </c>
      <c r="K19" s="214">
        <f>CORREL('Результаты ИНФОРМ ЦА 2022'!$U$4:$U$54, 'Результаты ИНФОРМ ЦА 2022'!M$4:M$54)</f>
        <v>0.68612825220246021</v>
      </c>
      <c r="L19" s="205">
        <f>CORREL('Результаты ИНФОРМ ЦА 2022'!$U$4:$U$54, 'Результаты ИНФОРМ ЦА 2022'!N$4:N$54)</f>
        <v>0.46527415530494665</v>
      </c>
      <c r="M19" s="205">
        <f>CORREL('Результаты ИНФОРМ ЦА 2022'!$U$4:$U$54, 'Результаты ИНФОРМ ЦА 2022'!O$4:O$54)</f>
        <v>0.93475316901357564</v>
      </c>
      <c r="N19" s="205">
        <f>CORREL('Результаты ИНФОРМ ЦА 2022'!$U$4:$U$54, 'Результаты ИНФОРМ ЦА 2022'!P$4:P$54)</f>
        <v>0.94937136422491231</v>
      </c>
      <c r="O19" s="205">
        <f>CORREL('Результаты ИНФОРМ ЦА 2022'!$U$4:$U$54, 'Результаты ИНФОРМ ЦА 2022'!Q$4:Q$54)</f>
        <v>0.28654927777522177</v>
      </c>
      <c r="P19" s="205">
        <f>CORREL('Результаты ИНФОРМ ЦА 2022'!$U$4:$U$54, 'Результаты ИНФОРМ ЦА 2022'!R$4:R$54)</f>
        <v>-0.60468721812432191</v>
      </c>
      <c r="Q19" s="205">
        <f>CORREL('Результаты ИНФОРМ ЦА 2022'!$U$4:$U$54, 'Результаты ИНФОРМ ЦА 2022'!S$4:S$54)</f>
        <v>0.77903230249184185</v>
      </c>
      <c r="R19" s="205">
        <f>CORREL('Результаты ИНФОРМ ЦА 2022'!$U$4:$U$54, 'Результаты ИНФОРМ ЦА 2022'!T$4:T$54)</f>
        <v>-6.6673334125351785E-2</v>
      </c>
      <c r="S19" s="205">
        <f>CORREL('Результаты ИНФОРМ ЦА 2022'!$U$4:$U$54, 'Результаты ИНФОРМ ЦА 2022'!U$4:U$54)</f>
        <v>1</v>
      </c>
      <c r="T19" s="205">
        <f>CORREL('Результаты ИНФОРМ ЦА 2022'!$U$4:$U$54, 'Результаты ИНФОРМ ЦА 2022'!V$4:V$54)</f>
        <v>0.65195335970198953</v>
      </c>
      <c r="U19" s="215">
        <f>CORREL('Результаты ИНФОРМ ЦА 2022'!$U$4:$U$54, 'Результаты ИНФОРМ ЦА 2022'!W$4:W$54)</f>
        <v>0.90305136300472155</v>
      </c>
      <c r="V19" s="209">
        <f>CORREL('Результаты ИНФОРМ ЦА 2022'!$U$4:$U$54, 'Результаты ИНФОРМ ЦА 2022'!X$4:X$54)</f>
        <v>0.43256778741215574</v>
      </c>
      <c r="W19" s="205">
        <f>CORREL('Результаты ИНФОРМ ЦА 2022'!$U$4:$U$54, 'Результаты ИНФОРМ ЦА 2022'!Y$4:Y$54)</f>
        <v>0.85267657923814999</v>
      </c>
      <c r="X19" s="205">
        <f>CORREL('Результаты ИНФОРМ ЦА 2022'!$U$4:$U$54, 'Результаты ИНФОРМ ЦА 2022'!Z$4:Z$54)</f>
        <v>0.16528349506207937</v>
      </c>
      <c r="Y19" s="205">
        <f>CORREL('Результаты ИНФОРМ ЦА 2022'!$U$4:$U$54, 'Результаты ИНФОРМ ЦА 2022'!AA$4:AA$54)</f>
        <v>0.64501908336967229</v>
      </c>
      <c r="Z19" s="205">
        <f>CORREL('Результаты ИНФОРМ ЦА 2022'!$U$4:$U$54, 'Результаты ИНФОРМ ЦА 2022'!AB$4:AB$54)</f>
        <v>0.92451907198822858</v>
      </c>
      <c r="AA19" s="205">
        <f>CORREL('Результаты ИНФОРМ ЦА 2022'!$U$4:$U$54, 'Результаты ИНФОРМ ЦА 2022'!AC$4:AC$54)</f>
        <v>0.30700522161682875</v>
      </c>
      <c r="AB19" s="205">
        <f>CORREL('Результаты ИНФОРМ ЦА 2022'!$U$4:$U$54, 'Результаты ИНФОРМ ЦА 2022'!AD$4:AD$54)</f>
        <v>0.23112730031224737</v>
      </c>
      <c r="AC19" s="205">
        <f>CORREL('Результаты ИНФОРМ ЦА 2022'!$U$4:$U$54, 'Результаты ИНФОРМ ЦА 2022'!AE$4:AE$54)</f>
        <v>0.31278157349468683</v>
      </c>
      <c r="AD19" s="205">
        <f>CORREL('Результаты ИНФОРМ ЦА 2022'!$U$4:$U$54, 'Результаты ИНФОРМ ЦА 2022'!AF$4:AF$54)</f>
        <v>0.51899296602744827</v>
      </c>
      <c r="AE19" s="207">
        <f>CORREL('Результаты ИНФОРМ ЦА 2022'!$U$4:$U$54, 'Результаты ИНФОРМ ЦА 2022'!AG$4:AG$54)</f>
        <v>0.89900098828697306</v>
      </c>
      <c r="AF19" s="227">
        <f>CORREL('Результаты ИНФОРМ ЦА 2022'!$U$4:$U$54, 'Результаты ИНФОРМ ЦА 2022'!AH$4:AH$54)</f>
        <v>0.90166713670963372</v>
      </c>
    </row>
    <row r="20" spans="1:32">
      <c r="A20" s="188" t="s">
        <v>295</v>
      </c>
      <c r="B20" s="205">
        <f>CORREL('Результаты ИНФОРМ ЦА 2022'!$V$4:$V$54, 'Результаты ИНФОРМ ЦА 2022'!D$4:D$54)</f>
        <v>0.27826809077777132</v>
      </c>
      <c r="C20" s="205">
        <f>CORREL('Результаты ИНФОРМ ЦА 2022'!$V$4:$V$54, 'Результаты ИНФОРМ ЦА 2022'!E$4:E$54)</f>
        <v>9.111058243360895E-2</v>
      </c>
      <c r="D20" s="205">
        <f>CORREL('Результаты ИНФОРМ ЦА 2022'!$V$4:$V$54, 'Результаты ИНФОРМ ЦА 2022'!F$4:F$54)</f>
        <v>0.37738435705769779</v>
      </c>
      <c r="E20" s="205">
        <f>CORREL('Результаты ИНФОРМ ЦА 2022'!$V$4:$V$54, 'Результаты ИНФОРМ ЦА 2022'!G$4:G$54)</f>
        <v>0.13310496096373717</v>
      </c>
      <c r="F20" s="205">
        <f>CORREL('Результаты ИНФОРМ ЦА 2022'!$V$4:$V$54, 'Результаты ИНФОРМ ЦА 2022'!H$4:H$54)</f>
        <v>0.358617875397784</v>
      </c>
      <c r="G20" s="205">
        <f>CORREL('Результаты ИНФОРМ ЦА 2022'!$V$4:$V$54, 'Результаты ИНФОРМ ЦА 2022'!I$4:I$54)</f>
        <v>0.50772185806359582</v>
      </c>
      <c r="H20" s="205">
        <f>CORREL('Результаты ИНФОРМ ЦА 2022'!$V$4:$V$54, 'Результаты ИНФОРМ ЦА 2022'!J$4:J$54)</f>
        <v>0.38796103896647538</v>
      </c>
      <c r="I20" s="205">
        <f>CORREL('Результаты ИНФОРМ ЦА 2022'!$V$4:$V$54, 'Результаты ИНФОРМ ЦА 2022'!K$4:K$54)</f>
        <v>0.39044308510674719</v>
      </c>
      <c r="J20" s="207">
        <f>CORREL('Результаты ИНФОРМ ЦА 2022'!$V$4:$V$54, 'Результаты ИНФОРМ ЦА 2022'!L$4:L$54)</f>
        <v>0.4287142578933581</v>
      </c>
      <c r="K20" s="214">
        <f>CORREL('Результаты ИНФОРМ ЦА 2022'!$V$4:$V$54, 'Результаты ИНФОРМ ЦА 2022'!M$4:M$54)</f>
        <v>0.51472506610007851</v>
      </c>
      <c r="L20" s="205">
        <f>CORREL('Результаты ИНФОРМ ЦА 2022'!$V$4:$V$54, 'Результаты ИНФОРМ ЦА 2022'!N$4:N$54)</f>
        <v>0.4124002024695354</v>
      </c>
      <c r="M20" s="205">
        <f>CORREL('Результаты ИНФОРМ ЦА 2022'!$V$4:$V$54, 'Результаты ИНФОРМ ЦА 2022'!O$4:O$54)</f>
        <v>0.56007011149062846</v>
      </c>
      <c r="N20" s="205">
        <f>CORREL('Результаты ИНФОРМ ЦА 2022'!$V$4:$V$54, 'Результаты ИНФОРМ ЦА 2022'!P$4:P$54)</f>
        <v>0.6427669852064164</v>
      </c>
      <c r="O20" s="205">
        <f>CORREL('Результаты ИНФОРМ ЦА 2022'!$V$4:$V$54, 'Результаты ИНФОРМ ЦА 2022'!Q$4:Q$54)</f>
        <v>0.59917945250982618</v>
      </c>
      <c r="P20" s="205">
        <f>CORREL('Результаты ИНФОРМ ЦА 2022'!$V$4:$V$54, 'Результаты ИНФОРМ ЦА 2022'!R$4:R$54)</f>
        <v>-0.18008079200952384</v>
      </c>
      <c r="Q20" s="205">
        <f>CORREL('Результаты ИНФОРМ ЦА 2022'!$V$4:$V$54, 'Результаты ИНФОРМ ЦА 2022'!S$4:S$54)</f>
        <v>0.72617886257711239</v>
      </c>
      <c r="R20" s="205">
        <f>CORREL('Результаты ИНФОРМ ЦА 2022'!$V$4:$V$54, 'Результаты ИНФОРМ ЦА 2022'!T$4:T$54)</f>
        <v>0.27055057268053395</v>
      </c>
      <c r="S20" s="205">
        <f>CORREL('Результаты ИНФОРМ ЦА 2022'!$V$4:$V$54, 'Результаты ИНФОРМ ЦА 2022'!U$4:U$54)</f>
        <v>0.65195335970198953</v>
      </c>
      <c r="T20" s="205">
        <f>CORREL('Результаты ИНФОРМ ЦА 2022'!$V$4:$V$54, 'Результаты ИНФОРМ ЦА 2022'!V$4:V$54)</f>
        <v>0.99999999999999978</v>
      </c>
      <c r="U20" s="215">
        <f>CORREL('Результаты ИНФОРМ ЦА 2022'!$V$4:$V$54, 'Результаты ИНФОРМ ЦА 2022'!W$4:W$54)</f>
        <v>0.87804396869290557</v>
      </c>
      <c r="V20" s="209">
        <f>CORREL('Результаты ИНФОРМ ЦА 2022'!$V$4:$V$54, 'Результаты ИНФОРМ ЦА 2022'!X$4:X$54)</f>
        <v>0.30308392242953491</v>
      </c>
      <c r="W20" s="205">
        <f>CORREL('Результаты ИНФОРМ ЦА 2022'!$V$4:$V$54, 'Результаты ИНФОРМ ЦА 2022'!Y$4:Y$54)</f>
        <v>0.50019692625257794</v>
      </c>
      <c r="X20" s="205">
        <f>CORREL('Результаты ИНФОРМ ЦА 2022'!$V$4:$V$54, 'Результаты ИНФОРМ ЦА 2022'!Z$4:Z$54)</f>
        <v>0.20887436238986271</v>
      </c>
      <c r="Y20" s="205">
        <f>CORREL('Результаты ИНФОРМ ЦА 2022'!$V$4:$V$54, 'Результаты ИНФОРМ ЦА 2022'!AA$4:AA$54)</f>
        <v>0.28990240597090466</v>
      </c>
      <c r="Z20" s="205">
        <f>CORREL('Результаты ИНФОРМ ЦА 2022'!$V$4:$V$54, 'Результаты ИНФОРМ ЦА 2022'!AB$4:AB$54)</f>
        <v>0.58033784563323643</v>
      </c>
      <c r="AA20" s="205">
        <f>CORREL('Результаты ИНФОРМ ЦА 2022'!$V$4:$V$54, 'Результаты ИНФОРМ ЦА 2022'!AC$4:AC$54)</f>
        <v>0.24856014644728261</v>
      </c>
      <c r="AB20" s="205">
        <f>CORREL('Результаты ИНФОРМ ЦА 2022'!$V$4:$V$54, 'Результаты ИНФОРМ ЦА 2022'!AD$4:AD$54)</f>
        <v>0.1670567339848858</v>
      </c>
      <c r="AC20" s="205">
        <f>CORREL('Результаты ИНФОРМ ЦА 2022'!$V$4:$V$54, 'Результаты ИНФОРМ ЦА 2022'!AE$4:AE$54)</f>
        <v>0.10434210482063731</v>
      </c>
      <c r="AD20" s="205">
        <f>CORREL('Результаты ИНФОРМ ЦА 2022'!$V$4:$V$54, 'Результаты ИНФОРМ ЦА 2022'!AF$4:AF$54)</f>
        <v>0.32174470598143251</v>
      </c>
      <c r="AE20" s="207">
        <f>CORREL('Результаты ИНФОРМ ЦА 2022'!$V$4:$V$54, 'Результаты ИНФОРМ ЦА 2022'!AG$4:AG$54)</f>
        <v>0.56554212859884212</v>
      </c>
      <c r="AF20" s="227">
        <f>CORREL('Результаты ИНФОРМ ЦА 2022'!$V$4:$V$54, 'Результаты ИНФОРМ ЦА 2022'!AH$4:AH$54)</f>
        <v>0.64566762841406999</v>
      </c>
    </row>
    <row r="21" spans="1:32" ht="15.75" thickBot="1">
      <c r="A21" s="189" t="s">
        <v>296</v>
      </c>
      <c r="B21" s="205">
        <f>CORREL('Результаты ИНФОРМ ЦА 2022'!$W$4:$W$54, 'Результаты ИНФОРМ ЦА 2022'!D$4:D$54)</f>
        <v>0.45169923895939956</v>
      </c>
      <c r="C21" s="205">
        <f>CORREL('Результаты ИНФОРМ ЦА 2022'!$W$4:$W$54, 'Результаты ИНФОРМ ЦА 2022'!E$4:E$54)</f>
        <v>0.17213312552715795</v>
      </c>
      <c r="D21" s="205">
        <f>CORREL('Результаты ИНФОРМ ЦА 2022'!$W$4:$W$54, 'Результаты ИНФОРМ ЦА 2022'!F$4:F$54)</f>
        <v>0.58743070372932782</v>
      </c>
      <c r="E21" s="205">
        <f>CORREL('Результаты ИНФОРМ ЦА 2022'!$W$4:$W$54, 'Результаты ИНФОРМ ЦА 2022'!G$4:G$54)</f>
        <v>0.32239026979543906</v>
      </c>
      <c r="F21" s="205">
        <f>CORREL('Результаты ИНФОРМ ЦА 2022'!$W$4:$W$54, 'Результаты ИНФОРМ ЦА 2022'!H$4:H$54)</f>
        <v>0.61591061848983386</v>
      </c>
      <c r="G21" s="205">
        <f>CORREL('Результаты ИНФОРМ ЦА 2022'!$W$4:$W$54, 'Результаты ИНФОРМ ЦА 2022'!I$4:I$54)</f>
        <v>0.78610282715859747</v>
      </c>
      <c r="H21" s="205">
        <f>CORREL('Результаты ИНФОРМ ЦА 2022'!$W$4:$W$54, 'Результаты ИНФОРМ ЦА 2022'!J$4:J$54)</f>
        <v>0.63189372811678379</v>
      </c>
      <c r="I21" s="205">
        <f>CORREL('Результаты ИНФОРМ ЦА 2022'!$W$4:$W$54, 'Результаты ИНФОРМ ЦА 2022'!K$4:K$54)</f>
        <v>0.63644420449492423</v>
      </c>
      <c r="J21" s="207">
        <f>CORREL('Результаты ИНФОРМ ЦА 2022'!$W$4:$W$54, 'Результаты ИНФОРМ ЦА 2022'!L$4:L$54)</f>
        <v>0.71495256756771508</v>
      </c>
      <c r="K21" s="216">
        <f>CORREL('Результаты ИНФОРМ ЦА 2022'!$W$4:$W$54, 'Результаты ИНФОРМ ЦА 2022'!M$4:M$54)</f>
        <v>0.76222789685196002</v>
      </c>
      <c r="L21" s="217">
        <f>CORREL('Результаты ИНФОРМ ЦА 2022'!$W$4:$W$54, 'Результаты ИНФОРМ ЦА 2022'!N$4:N$54)</f>
        <v>0.4796795993645418</v>
      </c>
      <c r="M21" s="217">
        <f>CORREL('Результаты ИНФОРМ ЦА 2022'!$W$4:$W$54, 'Результаты ИНФОРМ ЦА 2022'!O$4:O$54)</f>
        <v>0.82291761474682412</v>
      </c>
      <c r="N21" s="217">
        <f>CORREL('Результаты ИНФОРМ ЦА 2022'!$W$4:$W$54, 'Результаты ИНФОРМ ЦА 2022'!P$4:P$54)</f>
        <v>0.93026382711198452</v>
      </c>
      <c r="O21" s="217">
        <f>CORREL('Результаты ИНФОРМ ЦА 2022'!$W$4:$W$54, 'Результаты ИНФОРМ ЦА 2022'!Q$4:Q$54)</f>
        <v>0.52604318644296677</v>
      </c>
      <c r="P21" s="217">
        <f>CORREL('Результаты ИНФОРМ ЦА 2022'!$W$4:$W$54, 'Результаты ИНФОРМ ЦА 2022'!R$4:R$54)</f>
        <v>-0.47067107868341501</v>
      </c>
      <c r="Q21" s="217">
        <f>CORREL('Результаты ИНФОРМ ЦА 2022'!$W$4:$W$54, 'Результаты ИНФОРМ ЦА 2022'!S$4:S$54)</f>
        <v>0.79330743907113521</v>
      </c>
      <c r="R21" s="217">
        <f>CORREL('Результаты ИНФОРМ ЦА 2022'!$W$4:$W$54, 'Результаты ИНФОРМ ЦА 2022'!T$4:T$54)</f>
        <v>0.10236854859857822</v>
      </c>
      <c r="S21" s="217">
        <f>CORREL('Результаты ИНФОРМ ЦА 2022'!$W$4:$W$54, 'Результаты ИНФОРМ ЦА 2022'!U$4:U$54)</f>
        <v>0.90305136300472155</v>
      </c>
      <c r="T21" s="217">
        <f>CORREL('Результаты ИНФОРМ ЦА 2022'!$W$4:$W$54, 'Результаты ИНФОРМ ЦА 2022'!V$4:V$54)</f>
        <v>0.87804396869290557</v>
      </c>
      <c r="U21" s="218">
        <f>CORREL('Результаты ИНФОРМ ЦА 2022'!$W$4:$W$54, 'Результаты ИНФОРМ ЦА 2022'!W$4:W$54)</f>
        <v>0.99999999999999978</v>
      </c>
      <c r="V21" s="219">
        <f>CORREL('Результаты ИНФОРМ ЦА 2022'!$W$4:$W$54, 'Результаты ИНФОРМ ЦА 2022'!X$4:X$54)</f>
        <v>0.48903374486976653</v>
      </c>
      <c r="W21" s="220">
        <f>CORREL('Результаты ИНФОРМ ЦА 2022'!$W$4:$W$54, 'Результаты ИНФОРМ ЦА 2022'!Y$4:Y$54)</f>
        <v>0.78059086744064188</v>
      </c>
      <c r="X21" s="220">
        <f>CORREL('Результаты ИНФОРМ ЦА 2022'!$W$4:$W$54, 'Результаты ИНФОРМ ЦА 2022'!Z$4:Z$54)</f>
        <v>0.1222137275539414</v>
      </c>
      <c r="Y21" s="220">
        <f>CORREL('Результаты ИНФОРМ ЦА 2022'!$W$4:$W$54, 'Результаты ИНФОРМ ЦА 2022'!AA$4:AA$54)</f>
        <v>0.45354785979915319</v>
      </c>
      <c r="Z21" s="220">
        <f>CORREL('Результаты ИНФОРМ ЦА 2022'!$W$4:$W$54, 'Результаты ИНФОРМ ЦА 2022'!AB$4:AB$54)</f>
        <v>0.81572096898367497</v>
      </c>
      <c r="AA21" s="220">
        <f>CORREL('Результаты ИНФОРМ ЦА 2022'!$W$4:$W$54, 'Результаты ИНФОРМ ЦА 2022'!AC$4:AC$54)</f>
        <v>0.40982069364522145</v>
      </c>
      <c r="AB21" s="220">
        <f>CORREL('Результаты ИНФОРМ ЦА 2022'!$W$4:$W$54, 'Результаты ИНФОРМ ЦА 2022'!AD$4:AD$54)</f>
        <v>0.18055363416816292</v>
      </c>
      <c r="AC21" s="220">
        <f>CORREL('Результаты ИНФОРМ ЦА 2022'!$W$4:$W$54, 'Результаты ИНФОРМ ЦА 2022'!AE$4:AE$54)</f>
        <v>0.23230752132776716</v>
      </c>
      <c r="AD21" s="220">
        <f>CORREL('Результаты ИНФОРМ ЦА 2022'!$W$4:$W$54, 'Результаты ИНФОРМ ЦА 2022'!AF$4:AF$54)</f>
        <v>0.50977478437968082</v>
      </c>
      <c r="AE21" s="222">
        <f>CORREL('Результаты ИНФОРМ ЦА 2022'!$W$4:$W$54, 'Результаты ИНФОРМ ЦА 2022'!AG$4:AG$54)</f>
        <v>0.81733504276820323</v>
      </c>
      <c r="AF21" s="227">
        <f>CORREL('Результаты ИНФОРМ ЦА 2022'!$W$4:$W$54, 'Результаты ИНФОРМ ЦА 2022'!AH$4:AH$54)</f>
        <v>0.89384942279480795</v>
      </c>
    </row>
    <row r="22" spans="1:32">
      <c r="A22" s="188" t="s">
        <v>297</v>
      </c>
      <c r="B22" s="205">
        <f>CORREL('Результаты ИНФОРМ ЦА 2022'!$X$4:$X$54, 'Результаты ИНФОРМ ЦА 2022'!D$4:D$54)</f>
        <v>0.31962190589420636</v>
      </c>
      <c r="C22" s="205">
        <f>CORREL('Результаты ИНФОРМ ЦА 2022'!$X$4:$X$54, 'Результаты ИНФОРМ ЦА 2022'!E$4:E$54)</f>
        <v>0.1079132206815419</v>
      </c>
      <c r="D22" s="205">
        <f>CORREL('Результаты ИНФОРМ ЦА 2022'!$X$4:$X$54, 'Результаты ИНФОРМ ЦА 2022'!F$4:F$54)</f>
        <v>0.1831180064770529</v>
      </c>
      <c r="E22" s="205">
        <f>CORREL('Результаты ИНФОРМ ЦА 2022'!$X$4:$X$54, 'Результаты ИНФОРМ ЦА 2022'!G$4:G$54)</f>
        <v>0.35266956987033282</v>
      </c>
      <c r="F22" s="205">
        <f>CORREL('Результаты ИНФОРМ ЦА 2022'!$X$4:$X$54, 'Результаты ИНФОРМ ЦА 2022'!H$4:H$54)</f>
        <v>0.37089079801702279</v>
      </c>
      <c r="G22" s="205">
        <f>CORREL('Результаты ИНФОРМ ЦА 2022'!$X$4:$X$54, 'Результаты ИНФОРМ ЦА 2022'!I$4:I$54)</f>
        <v>0.28648548249913663</v>
      </c>
      <c r="H22" s="205">
        <f>CORREL('Результаты ИНФОРМ ЦА 2022'!$X$4:$X$54, 'Результаты ИНФОРМ ЦА 2022'!J$4:J$54)</f>
        <v>0.30594584326387458</v>
      </c>
      <c r="I22" s="205">
        <f>CORREL('Результаты ИНФОРМ ЦА 2022'!$X$4:$X$54, 'Результаты ИНФОРМ ЦА 2022'!K$4:K$54)</f>
        <v>0.31576116153184874</v>
      </c>
      <c r="J22" s="205">
        <f>CORREL('Результаты ИНФОРМ ЦА 2022'!$X$4:$X$54, 'Результаты ИНФОРМ ЦА 2022'!L$4:L$54)</f>
        <v>0.4037043474501652</v>
      </c>
      <c r="K22" s="205">
        <f>CORREL('Результаты ИНФОРМ ЦА 2022'!$X$4:$X$54, 'Результаты ИНФОРМ ЦА 2022'!M$4:M$54)</f>
        <v>0.80044996413941849</v>
      </c>
      <c r="L22" s="205">
        <f>CORREL('Результаты ИНФОРМ ЦА 2022'!$X$4:$X$54, 'Результаты ИНФОРМ ЦА 2022'!N$4:N$54)</f>
        <v>-5.9148454270902678E-2</v>
      </c>
      <c r="M22" s="205">
        <f>CORREL('Результаты ИНФОРМ ЦА 2022'!$X$4:$X$54, 'Результаты ИНФОРМ ЦА 2022'!O$4:O$54)</f>
        <v>0.24096105653136368</v>
      </c>
      <c r="N22" s="205">
        <f>CORREL('Результаты ИНФОРМ ЦА 2022'!$X$4:$X$54, 'Результаты ИНФОРМ ЦА 2022'!P$4:P$54)</f>
        <v>0.55780227655771542</v>
      </c>
      <c r="O22" s="205">
        <f>CORREL('Результаты ИНФОРМ ЦА 2022'!$X$4:$X$54, 'Результаты ИНФОРМ ЦА 2022'!Q$4:Q$54)</f>
        <v>0.45237625433470985</v>
      </c>
      <c r="P22" s="205">
        <f>CORREL('Результаты ИНФОРМ ЦА 2022'!$X$4:$X$54, 'Результаты ИНФОРМ ЦА 2022'!R$4:R$54)</f>
        <v>-0.30436596420519135</v>
      </c>
      <c r="Q22" s="205">
        <f>CORREL('Результаты ИНФОРМ ЦА 2022'!$X$4:$X$54, 'Результаты ИНФОРМ ЦА 2022'!S$4:S$54)</f>
        <v>0.219498731951519</v>
      </c>
      <c r="R22" s="205">
        <f>CORREL('Результаты ИНФОРМ ЦА 2022'!$X$4:$X$54, 'Результаты ИНФОРМ ЦА 2022'!T$4:T$54)</f>
        <v>-6.0946407669090326E-2</v>
      </c>
      <c r="S22" s="205">
        <f>CORREL('Результаты ИНФОРМ ЦА 2022'!$X$4:$X$54, 'Результаты ИНФОРМ ЦА 2022'!U$4:U$54)</f>
        <v>0.43256778741215574</v>
      </c>
      <c r="T22" s="205">
        <f>CORREL('Результаты ИНФОРМ ЦА 2022'!$X$4:$X$54, 'Результаты ИНФОРМ ЦА 2022'!V$4:V$54)</f>
        <v>0.30308392242953491</v>
      </c>
      <c r="U22" s="207">
        <f>CORREL('Результаты ИНФОРМ ЦА 2022'!$X$4:$X$54, 'Результаты ИНФОРМ ЦА 2022'!W$4:W$54)</f>
        <v>0.48903374486976653</v>
      </c>
      <c r="V22" s="201">
        <f>CORREL('Результаты ИНФОРМ ЦА 2022'!$X$4:$X$54, 'Результаты ИНФОРМ ЦА 2022'!X$4:X$54)</f>
        <v>1</v>
      </c>
      <c r="W22" s="212">
        <f>CORREL('Результаты ИНФОРМ ЦА 2022'!$X$4:$X$54, 'Результаты ИНФОРМ ЦА 2022'!Y$4:Y$54)</f>
        <v>0.36830163984963438</v>
      </c>
      <c r="X22" s="212">
        <f>CORREL('Результаты ИНФОРМ ЦА 2022'!$X$4:$X$54, 'Результаты ИНФОРМ ЦА 2022'!Z$4:Z$54)</f>
        <v>-0.39043348814099021</v>
      </c>
      <c r="Y22" s="212">
        <f>CORREL('Результаты ИНФОРМ ЦА 2022'!$X$4:$X$54, 'Результаты ИНФОРМ ЦА 2022'!AA$4:AA$54)</f>
        <v>-0.27915863036531685</v>
      </c>
      <c r="Z22" s="212">
        <f>CORREL('Результаты ИНФОРМ ЦА 2022'!$X$4:$X$54, 'Результаты ИНФОРМ ЦА 2022'!AB$4:AB$54)</f>
        <v>0.23932672144789535</v>
      </c>
      <c r="AA22" s="212">
        <f>CORREL('Результаты ИНФОРМ ЦА 2022'!$X$4:$X$54, 'Результаты ИНФОРМ ЦА 2022'!AC$4:AC$54)</f>
        <v>0.7687136822511742</v>
      </c>
      <c r="AB22" s="212">
        <f>CORREL('Результаты ИНФОРМ ЦА 2022'!$X$4:$X$54, 'Результаты ИНФОРМ ЦА 2022'!AD$4:AD$54)</f>
        <v>-0.14074554294565678</v>
      </c>
      <c r="AC22" s="212">
        <f>CORREL('Результаты ИНФОРМ ЦА 2022'!$X$4:$X$54, 'Результаты ИНФОРМ ЦА 2022'!AE$4:AE$54)</f>
        <v>-0.35375275826405916</v>
      </c>
      <c r="AD22" s="212">
        <f>CORREL('Результаты ИНФОРМ ЦА 2022'!$X$4:$X$54, 'Результаты ИНФОРМ ЦА 2022'!AF$4:AF$54)</f>
        <v>0.21552796967210533</v>
      </c>
      <c r="AE22" s="223">
        <f>CORREL('Результаты ИНФОРМ ЦА 2022'!$X$4:$X$54, 'Результаты ИНФОРМ ЦА 2022'!AG$4:AG$54)</f>
        <v>0.26664056134081426</v>
      </c>
      <c r="AF22" s="227">
        <f>CORREL('Результаты ИНФОРМ ЦА 2022'!$X$4:$X$54, 'Результаты ИНФОРМ ЦА 2022'!AH$4:AH$54)</f>
        <v>0.43767742198156617</v>
      </c>
    </row>
    <row r="23" spans="1:32">
      <c r="A23" s="188" t="s">
        <v>298</v>
      </c>
      <c r="B23" s="205">
        <f>CORREL('Результаты ИНФОРМ ЦА 2022'!$Y$4:$Y$54, 'Результаты ИНФОРМ ЦА 2022'!D$4:D$54)</f>
        <v>0.52452111788579192</v>
      </c>
      <c r="C23" s="205">
        <f>CORREL('Результаты ИНФОРМ ЦА 2022'!$Y$4:$Y$54, 'Результаты ИНФОРМ ЦА 2022'!E$4:E$54)</f>
        <v>0.23590878850139679</v>
      </c>
      <c r="D23" s="205">
        <f>CORREL('Результаты ИНФОРМ ЦА 2022'!$Y$4:$Y$54, 'Результаты ИНФОРМ ЦА 2022'!F$4:F$54)</f>
        <v>0.6587699829289434</v>
      </c>
      <c r="E23" s="205">
        <f>CORREL('Результаты ИНФОРМ ЦА 2022'!$Y$4:$Y$54, 'Результаты ИНФОРМ ЦА 2022'!G$4:G$54)</f>
        <v>0.30058517416611363</v>
      </c>
      <c r="F23" s="205">
        <f>CORREL('Результаты ИНФОРМ ЦА 2022'!$Y$4:$Y$54, 'Результаты ИНФОРМ ЦА 2022'!H$4:H$54)</f>
        <v>0.6657485522643144</v>
      </c>
      <c r="G23" s="205">
        <f>CORREL('Результаты ИНФОРМ ЦА 2022'!$Y$4:$Y$54, 'Результаты ИНФОРМ ЦА 2022'!I$4:I$54)</f>
        <v>0.94067474870600287</v>
      </c>
      <c r="H23" s="205">
        <f>CORREL('Результаты ИНФОРМ ЦА 2022'!$Y$4:$Y$54, 'Результаты ИНФОРМ ЦА 2022'!J$4:J$54)</f>
        <v>0.84618148004247518</v>
      </c>
      <c r="I23" s="205">
        <f>CORREL('Результаты ИНФОРМ ЦА 2022'!$Y$4:$Y$54, 'Результаты ИНФОРМ ЦА 2022'!K$4:K$54)</f>
        <v>0.84942302128591562</v>
      </c>
      <c r="J23" s="205">
        <f>CORREL('Результаты ИНФОРМ ЦА 2022'!$Y$4:$Y$54, 'Результаты ИНФОРМ ЦА 2022'!L$4:L$54)</f>
        <v>0.87443046204336849</v>
      </c>
      <c r="K23" s="205">
        <f>CORREL('Результаты ИНФОРМ ЦА 2022'!$Y$4:$Y$54, 'Результаты ИНФОРМ ЦА 2022'!M$4:M$54)</f>
        <v>0.5831398538004593</v>
      </c>
      <c r="L23" s="205">
        <f>CORREL('Результаты ИНФОРМ ЦА 2022'!$Y$4:$Y$54, 'Результаты ИНФОРМ ЦА 2022'!N$4:N$54)</f>
        <v>0.33395507338075681</v>
      </c>
      <c r="M23" s="205">
        <f>CORREL('Результаты ИНФОРМ ЦА 2022'!$Y$4:$Y$54, 'Результаты ИНФОРМ ЦА 2022'!O$4:O$54)</f>
        <v>0.92271032964387878</v>
      </c>
      <c r="N23" s="205">
        <f>CORREL('Результаты ИНФОРМ ЦА 2022'!$Y$4:$Y$54, 'Результаты ИНФОРМ ЦА 2022'!P$4:P$54)</f>
        <v>0.86490552358443928</v>
      </c>
      <c r="O23" s="205">
        <f>CORREL('Результаты ИНФОРМ ЦА 2022'!$Y$4:$Y$54, 'Результаты ИНФОРМ ЦА 2022'!Q$4:Q$54)</f>
        <v>0.21123018529372112</v>
      </c>
      <c r="P23" s="205">
        <f>CORREL('Результаты ИНФОРМ ЦА 2022'!$Y$4:$Y$54, 'Результаты ИНФОРМ ЦА 2022'!R$4:R$54)</f>
        <v>-0.60706288894178839</v>
      </c>
      <c r="Q23" s="205">
        <f>CORREL('Результаты ИНФОРМ ЦА 2022'!$Y$4:$Y$54, 'Результаты ИНФОРМ ЦА 2022'!S$4:S$54)</f>
        <v>0.58129164646249198</v>
      </c>
      <c r="R23" s="205">
        <f>CORREL('Результаты ИНФОРМ ЦА 2022'!$Y$4:$Y$54, 'Результаты ИНФОРМ ЦА 2022'!T$4:T$54)</f>
        <v>4.1521253783200283E-2</v>
      </c>
      <c r="S23" s="205">
        <f>CORREL('Результаты ИНФОРМ ЦА 2022'!$Y$4:$Y$54, 'Результаты ИНФОРМ ЦА 2022'!U$4:U$54)</f>
        <v>0.85267657923814999</v>
      </c>
      <c r="T23" s="205">
        <f>CORREL('Результаты ИНФОРМ ЦА 2022'!$Y$4:$Y$54, 'Результаты ИНФОРМ ЦА 2022'!V$4:V$54)</f>
        <v>0.50019692625257794</v>
      </c>
      <c r="U23" s="207">
        <f>CORREL('Результаты ИНФОРМ ЦА 2022'!$Y$4:$Y$54, 'Результаты ИНФОРМ ЦА 2022'!W$4:W$54)</f>
        <v>0.78059086744064188</v>
      </c>
      <c r="V23" s="214">
        <f>CORREL('Результаты ИНФОРМ ЦА 2022'!$Y$4:$Y$54, 'Результаты ИНФОРМ ЦА 2022'!X$4:X$54)</f>
        <v>0.36830163984963438</v>
      </c>
      <c r="W23" s="205">
        <f>CORREL('Результаты ИНФОРМ ЦА 2022'!$Y$4:$Y$54, 'Результаты ИНФОРМ ЦА 2022'!Y$4:Y$54)</f>
        <v>1.0000000000000002</v>
      </c>
      <c r="X23" s="205">
        <f>CORREL('Результаты ИНФОРМ ЦА 2022'!$Y$4:$Y$54, 'Результаты ИНФОРМ ЦА 2022'!Z$4:Z$54)</f>
        <v>-5.1094191199489811E-2</v>
      </c>
      <c r="Y23" s="205">
        <f>CORREL('Результаты ИНФОРМ ЦА 2022'!$Y$4:$Y$54, 'Результаты ИНФОРМ ЦА 2022'!AA$4:AA$54)</f>
        <v>0.5281900077635997</v>
      </c>
      <c r="Z23" s="205">
        <f>CORREL('Результаты ИНФОРМ ЦА 2022'!$Y$4:$Y$54, 'Результаты ИНФОРМ ЦА 2022'!AB$4:AB$54)</f>
        <v>0.85771209479725485</v>
      </c>
      <c r="AA23" s="205">
        <f>CORREL('Результаты ИНФОРМ ЦА 2022'!$Y$4:$Y$54, 'Результаты ИНФОРМ ЦА 2022'!AC$4:AC$54)</f>
        <v>0.40425785082382143</v>
      </c>
      <c r="AB23" s="205">
        <f>CORREL('Результаты ИНФОРМ ЦА 2022'!$Y$4:$Y$54, 'Результаты ИНФОРМ ЦА 2022'!AD$4:AD$54)</f>
        <v>4.9182500451275056E-2</v>
      </c>
      <c r="AC23" s="205">
        <f>CORREL('Результаты ИНФОРМ ЦА 2022'!$Y$4:$Y$54, 'Результаты ИНФОРМ ЦА 2022'!AE$4:AE$54)</f>
        <v>0.46892953092860346</v>
      </c>
      <c r="AD23" s="205">
        <f>CORREL('Результаты ИНФОРМ ЦА 2022'!$Y$4:$Y$54, 'Результаты ИНФОРМ ЦА 2022'!AF$4:AF$54)</f>
        <v>0.55990082577376221</v>
      </c>
      <c r="AE23" s="207">
        <f>CORREL('Результаты ИНФОРМ ЦА 2022'!$Y$4:$Y$54, 'Результаты ИНФОРМ ЦА 2022'!AG$4:AG$54)</f>
        <v>0.86367148889134893</v>
      </c>
      <c r="AF23" s="227">
        <f>CORREL('Результаты ИНФОРМ ЦА 2022'!$Y$4:$Y$54, 'Результаты ИНФОРМ ЦА 2022'!AH$4:AH$54)</f>
        <v>0.91664120720995224</v>
      </c>
    </row>
    <row r="24" spans="1:32">
      <c r="A24" s="188" t="s">
        <v>299</v>
      </c>
      <c r="B24" s="205">
        <f>CORREL('Результаты ИНФОРМ ЦА 2022'!$Z$4:$Z$54, 'Результаты ИНФОРМ ЦА 2022'!D$4:D$54)</f>
        <v>-6.3036863536125587E-2</v>
      </c>
      <c r="C24" s="205">
        <f>CORREL('Результаты ИНФОРМ ЦА 2022'!$Z$4:$Z$54, 'Результаты ИНФОРМ ЦА 2022'!E$4:E$54)</f>
        <v>-9.054232419038552E-2</v>
      </c>
      <c r="D24" s="205">
        <f>CORREL('Результаты ИНФОРМ ЦА 2022'!$Z$4:$Z$54, 'Результаты ИНФОРМ ЦА 2022'!F$4:F$54)</f>
        <v>0.16950769560794218</v>
      </c>
      <c r="E24" s="205">
        <f>CORREL('Результаты ИНФОРМ ЦА 2022'!$Z$4:$Z$54, 'Результаты ИНФОРМ ЦА 2022'!G$4:G$54)</f>
        <v>-0.12179609038213524</v>
      </c>
      <c r="F24" s="205">
        <f>CORREL('Результаты ИНФОРМ ЦА 2022'!$Z$4:$Z$54, 'Результаты ИНФОРМ ЦА 2022'!H$4:H$54)</f>
        <v>1.5451496684478733E-2</v>
      </c>
      <c r="G24" s="205">
        <f>CORREL('Результаты ИНФОРМ ЦА 2022'!$Z$4:$Z$54, 'Результаты ИНФОРМ ЦА 2022'!I$4:I$54)</f>
        <v>-9.8797323060760851E-3</v>
      </c>
      <c r="H24" s="205">
        <f>CORREL('Результаты ИНФОРМ ЦА 2022'!$Z$4:$Z$54, 'Результаты ИНФОРМ ЦА 2022'!J$4:J$54)</f>
        <v>-0.14880864913425376</v>
      </c>
      <c r="I24" s="205">
        <f>CORREL('Результаты ИНФОРМ ЦА 2022'!$Z$4:$Z$54, 'Результаты ИНФОРМ ЦА 2022'!K$4:K$54)</f>
        <v>-0.15355354643766397</v>
      </c>
      <c r="J24" s="205">
        <f>CORREL('Результаты ИНФОРМ ЦА 2022'!$Z$4:$Z$54, 'Результаты ИНФОРМ ЦА 2022'!L$4:L$54)</f>
        <v>-0.10391351371673117</v>
      </c>
      <c r="K24" s="205">
        <f>CORREL('Результаты ИНФОРМ ЦА 2022'!$Z$4:$Z$54, 'Результаты ИНФОРМ ЦА 2022'!M$4:M$54)</f>
        <v>-6.3893241467949571E-2</v>
      </c>
      <c r="L24" s="205">
        <f>CORREL('Результаты ИНФОРМ ЦА 2022'!$Z$4:$Z$54, 'Результаты ИНФОРМ ЦА 2022'!N$4:N$54)</f>
        <v>0.13449806775847112</v>
      </c>
      <c r="M24" s="205">
        <f>CORREL('Результаты ИНФОРМ ЦА 2022'!$Z$4:$Z$54, 'Результаты ИНФОРМ ЦА 2022'!O$4:O$54)</f>
        <v>0.1048450590844391</v>
      </c>
      <c r="N24" s="205">
        <f>CORREL('Результаты ИНФОРМ ЦА 2022'!$Z$4:$Z$54, 'Результаты ИНФОРМ ЦА 2022'!P$4:P$54)</f>
        <v>4.2484525018734183E-2</v>
      </c>
      <c r="O24" s="205">
        <f>CORREL('Результаты ИНФОРМ ЦА 2022'!$Z$4:$Z$54, 'Результаты ИНФОРМ ЦА 2022'!Q$4:Q$54)</f>
        <v>0.10570285884741304</v>
      </c>
      <c r="P24" s="205">
        <f>CORREL('Результаты ИНФОРМ ЦА 2022'!$Z$4:$Z$54, 'Результаты ИНФОРМ ЦА 2022'!R$4:R$54)</f>
        <v>-5.6224125952317072E-2</v>
      </c>
      <c r="Q24" s="205">
        <f>CORREL('Результаты ИНФОРМ ЦА 2022'!$Z$4:$Z$54, 'Результаты ИНФОРМ ЦА 2022'!S$4:S$54)</f>
        <v>0.23622016027990586</v>
      </c>
      <c r="R24" s="205">
        <f>CORREL('Результаты ИНФОРМ ЦА 2022'!$Z$4:$Z$54, 'Результаты ИНФОРМ ЦА 2022'!T$4:T$54)</f>
        <v>-2.0897961523990146E-2</v>
      </c>
      <c r="S24" s="205">
        <f>CORREL('Результаты ИНФОРМ ЦА 2022'!$Z$4:$Z$54, 'Результаты ИНФОРМ ЦА 2022'!U$4:U$54)</f>
        <v>0.16528349506207937</v>
      </c>
      <c r="T24" s="205">
        <f>CORREL('Результаты ИНФОРМ ЦА 2022'!$Z$4:$Z$54, 'Результаты ИНФОРМ ЦА 2022'!V$4:V$54)</f>
        <v>0.20887436238986271</v>
      </c>
      <c r="U24" s="207">
        <f>CORREL('Результаты ИНФОРМ ЦА 2022'!$Z$4:$Z$54, 'Результаты ИНФОРМ ЦА 2022'!W$4:W$54)</f>
        <v>0.1222137275539414</v>
      </c>
      <c r="V24" s="214">
        <f>CORREL('Результаты ИНФОРМ ЦА 2022'!$Z$4:$Z$54, 'Результаты ИНФОРМ ЦА 2022'!X$4:X$54)</f>
        <v>-0.39043348814099021</v>
      </c>
      <c r="W24" s="205">
        <f>CORREL('Результаты ИНФОРМ ЦА 2022'!$Z$4:$Z$54, 'Результаты ИНФОРМ ЦА 2022'!Y$4:Y$54)</f>
        <v>-5.1094191199489811E-2</v>
      </c>
      <c r="X24" s="205">
        <f>CORREL('Результаты ИНФОРМ ЦА 2022'!$Z$4:$Z$54, 'Результаты ИНФОРМ ЦА 2022'!Z$4:Z$54)</f>
        <v>1.0000000000000002</v>
      </c>
      <c r="Y24" s="205">
        <f>CORREL('Результаты ИНФОРМ ЦА 2022'!$Z$4:$Z$54, 'Результаты ИНФОРМ ЦА 2022'!AA$4:AA$54)</f>
        <v>0.27567476512063405</v>
      </c>
      <c r="Z24" s="205">
        <f>CORREL('Результаты ИНФОРМ ЦА 2022'!$Z$4:$Z$54, 'Результаты ИНФОРМ ЦА 2022'!AB$4:AB$54)</f>
        <v>0.40906304041160063</v>
      </c>
      <c r="AA24" s="205">
        <f>CORREL('Результаты ИНФОРМ ЦА 2022'!$Z$4:$Z$54, 'Результаты ИНФОРМ ЦА 2022'!AC$4:AC$54)</f>
        <v>-0.3325503032360354</v>
      </c>
      <c r="AB24" s="205">
        <f>CORREL('Результаты ИНФОРМ ЦА 2022'!$Z$4:$Z$54, 'Результаты ИНФОРМ ЦА 2022'!AD$4:AD$54)</f>
        <v>0.28884406866756163</v>
      </c>
      <c r="AC24" s="205">
        <f>CORREL('Результаты ИНФОРМ ЦА 2022'!$Z$4:$Z$54, 'Результаты ИНФОРМ ЦА 2022'!AE$4:AE$54)</f>
        <v>-3.6961953430442111E-2</v>
      </c>
      <c r="AD24" s="205">
        <f>CORREL('Результаты ИНФОРМ ЦА 2022'!$Z$4:$Z$54, 'Результаты ИНФОРМ ЦА 2022'!AF$4:AF$54)</f>
        <v>-6.4532682809620726E-2</v>
      </c>
      <c r="AE24" s="207">
        <f>CORREL('Результаты ИНФОРМ ЦА 2022'!$Z$4:$Z$54, 'Результаты ИНФОРМ ЦА 2022'!AG$4:AG$54)</f>
        <v>0.27507689200077712</v>
      </c>
      <c r="AF24" s="227">
        <f>CORREL('Результаты ИНФОРМ ЦА 2022'!$Z$4:$Z$54, 'Результаты ИНФОРМ ЦА 2022'!AH$4:AH$54)</f>
        <v>5.7823869708682162E-2</v>
      </c>
    </row>
    <row r="25" spans="1:32">
      <c r="A25" s="188" t="s">
        <v>300</v>
      </c>
      <c r="B25" s="205">
        <f>CORREL('Результаты ИНФОРМ ЦА 2022'!$AA$4:$AA$54, 'Результаты ИНФОРМ ЦА 2022'!D$4:D$54)</f>
        <v>0.21910329706610487</v>
      </c>
      <c r="C25" s="205">
        <f>CORREL('Результаты ИНФОРМ ЦА 2022'!$AA$4:$AA$54, 'Результаты ИНФОРМ ЦА 2022'!E$4:E$54)</f>
        <v>-4.3571943911567448E-2</v>
      </c>
      <c r="D25" s="205">
        <f>CORREL('Результаты ИНФОРМ ЦА 2022'!$AA$4:$AA$54, 'Результаты ИНФОРМ ЦА 2022'!F$4:F$54)</f>
        <v>0.53848692057693048</v>
      </c>
      <c r="E25" s="205">
        <f>CORREL('Результаты ИНФОРМ ЦА 2022'!$AA$4:$AA$54, 'Результаты ИНФОРМ ЦА 2022'!G$4:G$54)</f>
        <v>0.11958417851308664</v>
      </c>
      <c r="F25" s="205">
        <f>CORREL('Результаты ИНФОРМ ЦА 2022'!$AA$4:$AA$54, 'Результаты ИНФОРМ ЦА 2022'!H$4:H$54)</f>
        <v>0.32938945941325115</v>
      </c>
      <c r="G25" s="205">
        <f>CORREL('Результаты ИНФОРМ ЦА 2022'!$AA$4:$AA$54, 'Результаты ИНФОРМ ЦА 2022'!I$4:I$54)</f>
        <v>0.63235414468228035</v>
      </c>
      <c r="H25" s="205">
        <f>CORREL('Результаты ИНФОРМ ЦА 2022'!$AA$4:$AA$54, 'Результаты ИНФОРМ ЦА 2022'!J$4:J$54)</f>
        <v>0.33567016425608415</v>
      </c>
      <c r="I25" s="205">
        <f>CORREL('Результаты ИНФОРМ ЦА 2022'!$AA$4:$AA$54, 'Результаты ИНФОРМ ЦА 2022'!K$4:K$54)</f>
        <v>0.335007476820121</v>
      </c>
      <c r="J25" s="205">
        <f>CORREL('Результаты ИНФОРМ ЦА 2022'!$AA$4:$AA$54, 'Результаты ИНФОРМ ЦА 2022'!L$4:L$54)</f>
        <v>0.36830179959765313</v>
      </c>
      <c r="K25" s="205">
        <f>CORREL('Результаты ИНФОРМ ЦА 2022'!$AA$4:$AA$54, 'Результаты ИНФОРМ ЦА 2022'!M$4:M$54)</f>
        <v>4.2923073494793122E-2</v>
      </c>
      <c r="L25" s="205">
        <f>CORREL('Результаты ИНФОРМ ЦА 2022'!$AA$4:$AA$54, 'Результаты ИНФОРМ ЦА 2022'!N$4:N$54)</f>
        <v>0.59394789780453527</v>
      </c>
      <c r="M25" s="205">
        <f>CORREL('Результаты ИНФОРМ ЦА 2022'!$AA$4:$AA$54, 'Результаты ИНФОРМ ЦА 2022'!O$4:O$54)</f>
        <v>0.70920532905528533</v>
      </c>
      <c r="N25" s="205">
        <f>CORREL('Результаты ИНФОРМ ЦА 2022'!$AA$4:$AA$54, 'Результаты ИНФОРМ ЦА 2022'!P$4:P$54)</f>
        <v>0.49945813674416911</v>
      </c>
      <c r="O25" s="205">
        <f>CORREL('Результаты ИНФОРМ ЦА 2022'!$AA$4:$AA$54, 'Результаты ИНФОРМ ЦА 2022'!Q$4:Q$54)</f>
        <v>-0.27506543170447745</v>
      </c>
      <c r="P25" s="205">
        <f>CORREL('Результаты ИНФОРМ ЦА 2022'!$AA$4:$AA$54, 'Результаты ИНФОРМ ЦА 2022'!R$4:R$54)</f>
        <v>-0.45385570434911471</v>
      </c>
      <c r="Q25" s="205">
        <f>CORREL('Результаты ИНФОРМ ЦА 2022'!$AA$4:$AA$54, 'Результаты ИНФОРМ ЦА 2022'!S$4:S$54)</f>
        <v>0.66168431844436348</v>
      </c>
      <c r="R25" s="205">
        <f>CORREL('Результаты ИНФОРМ ЦА 2022'!$AA$4:$AA$54, 'Результаты ИНФОРМ ЦА 2022'!T$4:T$54)</f>
        <v>-1.3836158784725668E-2</v>
      </c>
      <c r="S25" s="205">
        <f>CORREL('Результаты ИНФОРМ ЦА 2022'!$AA$4:$AA$54, 'Результаты ИНФОРМ ЦА 2022'!U$4:U$54)</f>
        <v>0.64501908336967229</v>
      </c>
      <c r="T25" s="205">
        <f>CORREL('Результаты ИНФОРМ ЦА 2022'!$AA$4:$AA$54, 'Результаты ИНФОРМ ЦА 2022'!V$4:V$54)</f>
        <v>0.28990240597090466</v>
      </c>
      <c r="U25" s="207">
        <f>CORREL('Результаты ИНФОРМ ЦА 2022'!$AA$4:$AA$54, 'Результаты ИНФОРМ ЦА 2022'!W$4:W$54)</f>
        <v>0.45354785979915319</v>
      </c>
      <c r="V25" s="214">
        <f>CORREL('Результаты ИНФОРМ ЦА 2022'!$AA$4:$AA$54, 'Результаты ИНФОРМ ЦА 2022'!X$4:X$54)</f>
        <v>-0.27915863036531685</v>
      </c>
      <c r="W25" s="205">
        <f>CORREL('Результаты ИНФОРМ ЦА 2022'!$AA$4:$AA$54, 'Результаты ИНФОРМ ЦА 2022'!Y$4:Y$54)</f>
        <v>0.5281900077635997</v>
      </c>
      <c r="X25" s="205">
        <f>CORREL('Результаты ИНФОРМ ЦА 2022'!$AA$4:$AA$54, 'Результаты ИНФОРМ ЦА 2022'!Z$4:Z$54)</f>
        <v>0.27567476512063405</v>
      </c>
      <c r="Y25" s="205">
        <f>CORREL('Результаты ИНФОРМ ЦА 2022'!$AA$4:$AA$54, 'Результаты ИНФОРМ ЦА 2022'!AA$4:AA$54)</f>
        <v>1.0000000000000002</v>
      </c>
      <c r="Z25" s="205">
        <f>CORREL('Результаты ИНФОРМ ЦА 2022'!$AA$4:$AA$54, 'Результаты ИНФОРМ ЦА 2022'!AB$4:AB$54)</f>
        <v>0.68940730226369329</v>
      </c>
      <c r="AA25" s="205">
        <f>CORREL('Результаты ИНФОРМ ЦА 2022'!$AA$4:$AA$54, 'Результаты ИНФОРМ ЦА 2022'!AC$4:AC$54)</f>
        <v>-0.352761161097146</v>
      </c>
      <c r="AB25" s="205">
        <f>CORREL('Результаты ИНФОРМ ЦА 2022'!$AA$4:$AA$54, 'Результаты ИНФОРМ ЦА 2022'!AD$4:AD$54)</f>
        <v>0.29496876697897778</v>
      </c>
      <c r="AC25" s="205">
        <f>CORREL('Результаты ИНФОРМ ЦА 2022'!$AA$4:$AA$54, 'Результаты ИНФОРМ ЦА 2022'!AE$4:AE$54)</f>
        <v>0.55163154261690528</v>
      </c>
      <c r="AD25" s="205">
        <f>CORREL('Результаты ИНФОРМ ЦА 2022'!$AA$4:$AA$54, 'Результаты ИНФОРМ ЦА 2022'!AF$4:AF$54)</f>
        <v>0.2640782534600466</v>
      </c>
      <c r="AE25" s="207">
        <f>CORREL('Результаты ИНФОРМ ЦА 2022'!$AA$4:$AA$54, 'Результаты ИНФОРМ ЦА 2022'!AG$4:AG$54)</f>
        <v>0.61477378309372377</v>
      </c>
      <c r="AF25" s="227">
        <f>CORREL('Результаты ИНФОРМ ЦА 2022'!$AA$4:$AA$54, 'Результаты ИНФОРМ ЦА 2022'!AH$4:AH$54)</f>
        <v>0.48337421831385008</v>
      </c>
    </row>
    <row r="26" spans="1:32">
      <c r="A26" s="188" t="s">
        <v>301</v>
      </c>
      <c r="B26" s="205">
        <f>CORREL('Результаты ИНФОРМ ЦА 2022'!$AB$4:$AB$54, 'Результаты ИНФОРМ ЦА 2022'!D$4:D$54)</f>
        <v>0.45081352032177485</v>
      </c>
      <c r="C26" s="205">
        <f>CORREL('Результаты ИНФОРМ ЦА 2022'!$AB$4:$AB$54, 'Результаты ИНФОРМ ЦА 2022'!E$4:E$54)</f>
        <v>0.11963953348380063</v>
      </c>
      <c r="D26" s="205">
        <f>CORREL('Результаты ИНФОРМ ЦА 2022'!$AB$4:$AB$54, 'Результаты ИНФОРМ ЦА 2022'!F$4:F$54)</f>
        <v>0.70379987871527172</v>
      </c>
      <c r="E26" s="205">
        <f>CORREL('Результаты ИНФОРМ ЦА 2022'!$AB$4:$AB$54, 'Результаты ИНФОРМ ЦА 2022'!G$4:G$54)</f>
        <v>0.26610683746642688</v>
      </c>
      <c r="F26" s="205">
        <f>CORREL('Результаты ИНФОРМ ЦА 2022'!$AB$4:$AB$54, 'Результаты ИНФОРМ ЦА 2022'!H$4:H$54)</f>
        <v>0.62338606971401267</v>
      </c>
      <c r="G26" s="205">
        <f>CORREL('Результаты ИНФОРМ ЦА 2022'!$AB$4:$AB$54, 'Результаты ИНФОРМ ЦА 2022'!I$4:I$54)</f>
        <v>0.8496603368917488</v>
      </c>
      <c r="H26" s="205">
        <f>CORREL('Результаты ИНФОРМ ЦА 2022'!$AB$4:$AB$54, 'Результаты ИНФОРМ ЦА 2022'!J$4:J$54)</f>
        <v>0.63655066162554352</v>
      </c>
      <c r="I26" s="205">
        <f>CORREL('Результаты ИНФОРМ ЦА 2022'!$AB$4:$AB$54, 'Результаты ИНФОРМ ЦА 2022'!K$4:K$54)</f>
        <v>0.63893417133808528</v>
      </c>
      <c r="J26" s="205">
        <f>CORREL('Результаты ИНФОРМ ЦА 2022'!$AB$4:$AB$54, 'Результаты ИНФОРМ ЦА 2022'!L$4:L$54)</f>
        <v>0.71424717182445185</v>
      </c>
      <c r="K26" s="205">
        <f>CORREL('Результаты ИНФОРМ ЦА 2022'!$AB$4:$AB$54, 'Результаты ИНФОРМ ЦА 2022'!M$4:M$54)</f>
        <v>0.56722553884411808</v>
      </c>
      <c r="L26" s="205">
        <f>CORREL('Результаты ИНФОРМ ЦА 2022'!$AB$4:$AB$54, 'Результаты ИНФОРМ ЦА 2022'!N$4:N$54)</f>
        <v>0.44079914161685785</v>
      </c>
      <c r="M26" s="205">
        <f>CORREL('Результаты ИНФОРМ ЦА 2022'!$AB$4:$AB$54, 'Результаты ИНФОРМ ЦА 2022'!O$4:O$54)</f>
        <v>0.90390517505366086</v>
      </c>
      <c r="N26" s="205">
        <f>CORREL('Результаты ИНФОРМ ЦА 2022'!$AB$4:$AB$54, 'Результаты ИНФОРМ ЦА 2022'!P$4:P$54)</f>
        <v>0.86426398009721073</v>
      </c>
      <c r="O26" s="205">
        <f>CORREL('Результаты ИНФОРМ ЦА 2022'!$AB$4:$AB$54, 'Результаты ИНФОРМ ЦА 2022'!Q$4:Q$54)</f>
        <v>0.21815050290585486</v>
      </c>
      <c r="P26" s="205">
        <f>CORREL('Результаты ИНФОРМ ЦА 2022'!$AB$4:$AB$54, 'Результаты ИНФОРМ ЦА 2022'!R$4:R$54)</f>
        <v>-0.63047861681438944</v>
      </c>
      <c r="Q26" s="205">
        <f>CORREL('Результаты ИНФОРМ ЦА 2022'!$AB$4:$AB$54, 'Результаты ИНФОРМ ЦА 2022'!S$4:S$54)</f>
        <v>0.73982374767629688</v>
      </c>
      <c r="R26" s="205">
        <f>CORREL('Результаты ИНФОРМ ЦА 2022'!$AB$4:$AB$54, 'Результаты ИНФОРМ ЦА 2022'!T$4:T$54)</f>
        <v>-2.0509376833075634E-3</v>
      </c>
      <c r="S26" s="205">
        <f>CORREL('Результаты ИНФОРМ ЦА 2022'!$AB$4:$AB$54, 'Результаты ИНФОРМ ЦА 2022'!U$4:U$54)</f>
        <v>0.92451907198822858</v>
      </c>
      <c r="T26" s="205">
        <f>CORREL('Результаты ИНФОРМ ЦА 2022'!$AB$4:$AB$54, 'Результаты ИНФОРМ ЦА 2022'!V$4:V$54)</f>
        <v>0.58033784563323643</v>
      </c>
      <c r="U26" s="207">
        <f>CORREL('Результаты ИНФОРМ ЦА 2022'!$AB$4:$AB$54, 'Результаты ИНФОРМ ЦА 2022'!W$4:W$54)</f>
        <v>0.81572096898367497</v>
      </c>
      <c r="V26" s="214">
        <f>CORREL('Результаты ИНФОРМ ЦА 2022'!$AB$4:$AB$54, 'Результаты ИНФОРМ ЦА 2022'!X$4:X$54)</f>
        <v>0.23932672144789535</v>
      </c>
      <c r="W26" s="205">
        <f>CORREL('Результаты ИНФОРМ ЦА 2022'!$AB$4:$AB$54, 'Результаты ИНФОРМ ЦА 2022'!Y$4:Y$54)</f>
        <v>0.85771209479725485</v>
      </c>
      <c r="X26" s="205">
        <f>CORREL('Результаты ИНФОРМ ЦА 2022'!$AB$4:$AB$54, 'Результаты ИНФОРМ ЦА 2022'!Z$4:Z$54)</f>
        <v>0.40906304041160063</v>
      </c>
      <c r="Y26" s="205">
        <f>CORREL('Результаты ИНФОРМ ЦА 2022'!$AB$4:$AB$54, 'Результаты ИНФОРМ ЦА 2022'!AA$4:AA$54)</f>
        <v>0.68940730226369329</v>
      </c>
      <c r="Z26" s="205">
        <f>CORREL('Результаты ИНФОРМ ЦА 2022'!$AB$4:$AB$54, 'Результаты ИНФОРМ ЦА 2022'!AB$4:AB$54)</f>
        <v>1</v>
      </c>
      <c r="AA26" s="205">
        <f>CORREL('Результаты ИНФОРМ ЦА 2022'!$AB$4:$AB$54, 'Результаты ИНФОРМ ЦА 2022'!AC$4:AC$54)</f>
        <v>0.1991626295935125</v>
      </c>
      <c r="AB26" s="205">
        <f>CORREL('Результаты ИНФОРМ ЦА 2022'!$AB$4:$AB$54, 'Результаты ИНФОРМ ЦА 2022'!AD$4:AD$54)</f>
        <v>0.22155041188028202</v>
      </c>
      <c r="AC26" s="205">
        <f>CORREL('Результаты ИНФОРМ ЦА 2022'!$AB$4:$AB$54, 'Результаты ИНФОРМ ЦА 2022'!AE$4:AE$54)</f>
        <v>0.34415762220920321</v>
      </c>
      <c r="AD26" s="205">
        <f>CORREL('Результаты ИНФОРМ ЦА 2022'!$AB$4:$AB$54, 'Результаты ИНФОРМ ЦА 2022'!AF$4:AF$54)</f>
        <v>0.45997244017751898</v>
      </c>
      <c r="AE26" s="207">
        <f>CORREL('Результаты ИНФОРМ ЦА 2022'!$AB$4:$AB$54, 'Результаты ИНФОРМ ЦА 2022'!AG$4:AG$54)</f>
        <v>0.92682202220411347</v>
      </c>
      <c r="AF26" s="227">
        <f>CORREL('Результаты ИНФОРМ ЦА 2022'!$AB$4:$AB$54, 'Результаты ИНФОРМ ЦА 2022'!AH$4:AH$54)</f>
        <v>0.86280463519742112</v>
      </c>
    </row>
    <row r="27" spans="1:32">
      <c r="A27" s="188" t="s">
        <v>302</v>
      </c>
      <c r="B27" s="205">
        <f>CORREL('Результаты ИНФОРМ ЦА 2022'!$AC$4:$AC$54, 'Результаты ИНФОРМ ЦА 2022'!D$4:D$54)</f>
        <v>0.27598794658268605</v>
      </c>
      <c r="C27" s="205">
        <f>CORREL('Результаты ИНФОРМ ЦА 2022'!$AC$4:$AC$54, 'Результаты ИНФОРМ ЦА 2022'!E$4:E$54)</f>
        <v>0.42055769761127859</v>
      </c>
      <c r="D27" s="205">
        <f>CORREL('Результаты ИНФОРМ ЦА 2022'!$AC$4:$AC$54, 'Результаты ИНФОРМ ЦА 2022'!F$4:F$54)</f>
        <v>0.21216109116687618</v>
      </c>
      <c r="E27" s="205">
        <f>CORREL('Результаты ИНФОРМ ЦА 2022'!$AC$4:$AC$54, 'Результаты ИНФОРМ ЦА 2022'!G$4:G$54)</f>
        <v>0.31649601597890475</v>
      </c>
      <c r="F27" s="205">
        <f>CORREL('Результаты ИНФОРМ ЦА 2022'!$AC$4:$AC$54, 'Результаты ИНФОРМ ЦА 2022'!H$4:H$54)</f>
        <v>0.47957152118762941</v>
      </c>
      <c r="G27" s="205">
        <f>CORREL('Результаты ИНФОРМ ЦА 2022'!$AC$4:$AC$54, 'Результаты ИНФОРМ ЦА 2022'!I$4:I$54)</f>
        <v>0.27413054460548192</v>
      </c>
      <c r="H27" s="205">
        <f>CORREL('Результаты ИНФОРМ ЦА 2022'!$AC$4:$AC$54, 'Результаты ИНФОРМ ЦА 2022'!J$4:J$54)</f>
        <v>0.38046963193743033</v>
      </c>
      <c r="I27" s="205">
        <f>CORREL('Результаты ИНФОРМ ЦА 2022'!$AC$4:$AC$54, 'Результаты ИНФОРМ ЦА 2022'!K$4:K$54)</f>
        <v>0.38661134739854652</v>
      </c>
      <c r="J27" s="205">
        <f>CORREL('Результаты ИНФОРМ ЦА 2022'!$AC$4:$AC$54, 'Результаты ИНФОРМ ЦА 2022'!L$4:L$54)</f>
        <v>0.48399505244543223</v>
      </c>
      <c r="K27" s="205">
        <f>CORREL('Результаты ИНФОРМ ЦА 2022'!$AC$4:$AC$54, 'Результаты ИНФОРМ ЦА 2022'!M$4:M$54)</f>
        <v>0.68652997479469291</v>
      </c>
      <c r="L27" s="205">
        <f>CORREL('Результаты ИНФОРМ ЦА 2022'!$AC$4:$AC$54, 'Результаты ИНФОРМ ЦА 2022'!N$4:N$54)</f>
        <v>-7.6303498328278901E-2</v>
      </c>
      <c r="M27" s="205">
        <f>CORREL('Результаты ИНФОРМ ЦА 2022'!$AC$4:$AC$54, 'Результаты ИНФОРМ ЦА 2022'!O$4:O$54)</f>
        <v>0.21300438345135028</v>
      </c>
      <c r="N27" s="205">
        <f>CORREL('Результаты ИНФОРМ ЦА 2022'!$AC$4:$AC$54, 'Результаты ИНФОРМ ЦА 2022'!P$4:P$54)</f>
        <v>0.47466804718041727</v>
      </c>
      <c r="O27" s="205">
        <f>CORREL('Результаты ИНФОРМ ЦА 2022'!$AC$4:$AC$54, 'Результаты ИНФОРМ ЦА 2022'!Q$4:Q$54)</f>
        <v>0.47765155052035269</v>
      </c>
      <c r="P27" s="205">
        <f>CORREL('Результаты ИНФОРМ ЦА 2022'!$AC$4:$AC$54, 'Результаты ИНФОРМ ЦА 2022'!R$4:R$54)</f>
        <v>-0.18380495648077119</v>
      </c>
      <c r="Q27" s="205">
        <f>CORREL('Результаты ИНФОРМ ЦА 2022'!$AC$4:$AC$54, 'Результаты ИНФОРМ ЦА 2022'!S$4:S$54)</f>
        <v>7.1345110775226595E-2</v>
      </c>
      <c r="R27" s="205">
        <f>CORREL('Результаты ИНФОРМ ЦА 2022'!$AC$4:$AC$54, 'Результаты ИНФОРМ ЦА 2022'!T$4:T$54)</f>
        <v>-8.1117343726854793E-2</v>
      </c>
      <c r="S27" s="205">
        <f>CORREL('Результаты ИНФОРМ ЦА 2022'!$AC$4:$AC$54, 'Результаты ИНФОРМ ЦА 2022'!U$4:U$54)</f>
        <v>0.30700522161682875</v>
      </c>
      <c r="T27" s="205">
        <f>CORREL('Результаты ИНФОРМ ЦА 2022'!$AC$4:$AC$54, 'Результаты ИНФОРМ ЦА 2022'!V$4:V$54)</f>
        <v>0.24856014644728261</v>
      </c>
      <c r="U27" s="207">
        <f>CORREL('Результаты ИНФОРМ ЦА 2022'!$AC$4:$AC$54, 'Результаты ИНФОРМ ЦА 2022'!W$4:W$54)</f>
        <v>0.40982069364522145</v>
      </c>
      <c r="V27" s="214">
        <f>CORREL('Результаты ИНФОРМ ЦА 2022'!$AC$4:$AC$54, 'Результаты ИНФОРМ ЦА 2022'!X$4:X$54)</f>
        <v>0.7687136822511742</v>
      </c>
      <c r="W27" s="205">
        <f>CORREL('Результаты ИНФОРМ ЦА 2022'!$AC$4:$AC$54, 'Результаты ИНФОРМ ЦА 2022'!Y$4:Y$54)</f>
        <v>0.40425785082382143</v>
      </c>
      <c r="X27" s="205">
        <f>CORREL('Результаты ИНФОРМ ЦА 2022'!$AC$4:$AC$54, 'Результаты ИНФОРМ ЦА 2022'!Z$4:Z$54)</f>
        <v>-0.3325503032360354</v>
      </c>
      <c r="Y27" s="205">
        <f>CORREL('Результаты ИНФОРМ ЦА 2022'!$AC$4:$AC$54, 'Результаты ИНФОРМ ЦА 2022'!AA$4:AA$54)</f>
        <v>-0.352761161097146</v>
      </c>
      <c r="Z27" s="205">
        <f>CORREL('Результаты ИНФОРМ ЦА 2022'!$AC$4:$AC$54, 'Результаты ИНФОРМ ЦА 2022'!AB$4:AB$54)</f>
        <v>0.1991626295935125</v>
      </c>
      <c r="AA27" s="205">
        <f>CORREL('Результаты ИНФОРМ ЦА 2022'!$AC$4:$AC$54, 'Результаты ИНФОРМ ЦА 2022'!AC$4:AC$54)</f>
        <v>1</v>
      </c>
      <c r="AB27" s="205">
        <f>CORREL('Результаты ИНФОРМ ЦА 2022'!$AC$4:$AC$54, 'Результаты ИНФОРМ ЦА 2022'!AD$4:AD$54)</f>
        <v>-5.9686254255913757E-2</v>
      </c>
      <c r="AC27" s="205">
        <f>CORREL('Результаты ИНФОРМ ЦА 2022'!$AC$4:$AC$54, 'Результаты ИНФОРМ ЦА 2022'!AE$4:AE$54)</f>
        <v>-0.22559772686574622</v>
      </c>
      <c r="AD27" s="205">
        <f>CORREL('Результаты ИНФОРМ ЦА 2022'!$AC$4:$AC$54, 'Результаты ИНФОРМ ЦА 2022'!AF$4:AF$54)</f>
        <v>0.49352352684584966</v>
      </c>
      <c r="AE27" s="207">
        <f>CORREL('Результаты ИНФОРМ ЦА 2022'!$AC$4:$AC$54, 'Результаты ИНФОРМ ЦА 2022'!AG$4:AG$54)</f>
        <v>0.35387364621030415</v>
      </c>
      <c r="AF27" s="227">
        <f>CORREL('Результаты ИНФОРМ ЦА 2022'!$AC$4:$AC$54, 'Результаты ИНФОРМ ЦА 2022'!AH$4:AH$54)</f>
        <v>0.46665759543939578</v>
      </c>
    </row>
    <row r="28" spans="1:32">
      <c r="A28" s="188" t="s">
        <v>303</v>
      </c>
      <c r="B28" s="205">
        <f>CORREL('Результаты ИНФОРМ ЦА 2022'!$AD$4:$AD$54, 'Результаты ИНФОРМ ЦА 2022'!D$4:D$54)</f>
        <v>-0.22025011378324241</v>
      </c>
      <c r="C28" s="205">
        <f>CORREL('Результаты ИНФОРМ ЦА 2022'!$AD$4:$AD$54, 'Результаты ИНФОРМ ЦА 2022'!E$4:E$54)</f>
        <v>0.41821080364524038</v>
      </c>
      <c r="D28" s="205">
        <f>CORREL('Результаты ИНФОРМ ЦА 2022'!$AD$4:$AD$54, 'Результаты ИНФОРМ ЦА 2022'!F$4:F$54)</f>
        <v>0.43084619385635448</v>
      </c>
      <c r="E28" s="205">
        <f>CORREL('Результаты ИНФОРМ ЦА 2022'!$AD$4:$AD$54, 'Результаты ИНФОРМ ЦА 2022'!G$4:G$54)</f>
        <v>0.27706967936198529</v>
      </c>
      <c r="F28" s="205">
        <f>CORREL('Результаты ИНФОРМ ЦА 2022'!$AD$4:$AD$54, 'Результаты ИНФОРМ ЦА 2022'!H$4:H$54)</f>
        <v>0.27354930428362967</v>
      </c>
      <c r="G28" s="205">
        <f>CORREL('Результаты ИНФОРМ ЦА 2022'!$AD$4:$AD$54, 'Результаты ИНФОРМ ЦА 2022'!I$4:I$54)</f>
        <v>3.2869925028851429E-2</v>
      </c>
      <c r="H28" s="205">
        <f>CORREL('Результаты ИНФОРМ ЦА 2022'!$AD$4:$AD$54, 'Результаты ИНФОРМ ЦА 2022'!J$4:J$54)</f>
        <v>-0.22798118719014979</v>
      </c>
      <c r="I28" s="205">
        <f>CORREL('Результаты ИНФОРМ ЦА 2022'!$AD$4:$AD$54, 'Результаты ИНФОРМ ЦА 2022'!K$4:K$54)</f>
        <v>-0.22714335591523682</v>
      </c>
      <c r="J28" s="205">
        <f>CORREL('Результаты ИНФОРМ ЦА 2022'!$AD$4:$AD$54, 'Результаты ИНФОРМ ЦА 2022'!L$4:L$54)</f>
        <v>-3.2948177159314286E-2</v>
      </c>
      <c r="K28" s="205">
        <f>CORREL('Результаты ИНФОРМ ЦА 2022'!$AD$4:$AD$54, 'Результаты ИНФОРМ ЦА 2022'!M$4:M$54)</f>
        <v>0.11940963076434401</v>
      </c>
      <c r="L28" s="205">
        <f>CORREL('Результаты ИНФОРМ ЦА 2022'!$AD$4:$AD$54, 'Результаты ИНФОРМ ЦА 2022'!N$4:N$54)</f>
        <v>0.26126360260235965</v>
      </c>
      <c r="M28" s="205">
        <f>CORREL('Результаты ИНФОРМ ЦА 2022'!$AD$4:$AD$54, 'Результаты ИНФОРМ ЦА 2022'!O$4:O$54)</f>
        <v>0.12817466003492309</v>
      </c>
      <c r="N28" s="205">
        <f>CORREL('Результаты ИНФОРМ ЦА 2022'!$AD$4:$AD$54, 'Результаты ИНФОРМ ЦА 2022'!P$4:P$54)</f>
        <v>0.17120099041576031</v>
      </c>
      <c r="O28" s="205">
        <f>CORREL('Результаты ИНФОРМ ЦА 2022'!$AD$4:$AD$54, 'Результаты ИНФОРМ ЦА 2022'!Q$4:Q$54)</f>
        <v>0.19711429800906782</v>
      </c>
      <c r="P28" s="205">
        <f>CORREL('Результаты ИНФОРМ ЦА 2022'!$AD$4:$AD$54, 'Результаты ИНФОРМ ЦА 2022'!R$4:R$54)</f>
        <v>-0.27886859719591756</v>
      </c>
      <c r="Q28" s="205">
        <f>CORREL('Результаты ИНФОРМ ЦА 2022'!$AD$4:$AD$54, 'Результаты ИНФОРМ ЦА 2022'!S$4:S$54)</f>
        <v>0.19033173054520583</v>
      </c>
      <c r="R28" s="205">
        <f>CORREL('Результаты ИНФОРМ ЦА 2022'!$AD$4:$AD$54, 'Результаты ИНФОРМ ЦА 2022'!T$4:T$54)</f>
        <v>2.4670734294397024E-2</v>
      </c>
      <c r="S28" s="205">
        <f>CORREL('Результаты ИНФОРМ ЦА 2022'!$AD$4:$AD$54, 'Результаты ИНФОРМ ЦА 2022'!U$4:U$54)</f>
        <v>0.23112730031224737</v>
      </c>
      <c r="T28" s="205">
        <f>CORREL('Результаты ИНФОРМ ЦА 2022'!$AD$4:$AD$54, 'Результаты ИНФОРМ ЦА 2022'!V$4:V$54)</f>
        <v>0.1670567339848858</v>
      </c>
      <c r="U28" s="207">
        <f>CORREL('Результаты ИНФОРМ ЦА 2022'!$AD$4:$AD$54, 'Результаты ИНФОРМ ЦА 2022'!W$4:W$54)</f>
        <v>0.18055363416816292</v>
      </c>
      <c r="V28" s="214">
        <f>CORREL('Результаты ИНФОРМ ЦА 2022'!$AD$4:$AD$54, 'Результаты ИНФОРМ ЦА 2022'!X$4:X$54)</f>
        <v>-0.14074554294565678</v>
      </c>
      <c r="W28" s="205">
        <f>CORREL('Результаты ИНФОРМ ЦА 2022'!$AD$4:$AD$54, 'Результаты ИНФОРМ ЦА 2022'!Y$4:Y$54)</f>
        <v>4.9182500451275056E-2</v>
      </c>
      <c r="X28" s="205">
        <f>CORREL('Результаты ИНФОРМ ЦА 2022'!$AD$4:$AD$54, 'Результаты ИНФОРМ ЦА 2022'!Z$4:Z$54)</f>
        <v>0.28884406866756163</v>
      </c>
      <c r="Y28" s="205">
        <f>CORREL('Результаты ИНФОРМ ЦА 2022'!$AD$4:$AD$54, 'Результаты ИНФОРМ ЦА 2022'!AA$4:AA$54)</f>
        <v>0.29496876697897778</v>
      </c>
      <c r="Z28" s="205">
        <f>CORREL('Результаты ИНФОРМ ЦА 2022'!$AD$4:$AD$54, 'Результаты ИНФОРМ ЦА 2022'!AB$4:AB$54)</f>
        <v>0.22155041188028202</v>
      </c>
      <c r="AA28" s="205">
        <f>CORREL('Результаты ИНФОРМ ЦА 2022'!$AD$4:$AD$54, 'Результаты ИНФОРМ ЦА 2022'!AC$4:AC$54)</f>
        <v>-5.9686254255913757E-2</v>
      </c>
      <c r="AB28" s="205">
        <f>CORREL('Результаты ИНФОРМ ЦА 2022'!$AD$4:$AD$54, 'Результаты ИНФОРМ ЦА 2022'!AD$4:AD$54)</f>
        <v>1.0000000000000002</v>
      </c>
      <c r="AC28" s="205">
        <f>CORREL('Результаты ИНФОРМ ЦА 2022'!$AD$4:$AD$54, 'Результаты ИНФОРМ ЦА 2022'!AE$4:AE$54)</f>
        <v>8.7540254602860607E-2</v>
      </c>
      <c r="AD28" s="205">
        <f>CORREL('Результаты ИНФОРМ ЦА 2022'!$AD$4:$AD$54, 'Результаты ИНФОРМ ЦА 2022'!AF$4:AF$54)</f>
        <v>0.64232904301760207</v>
      </c>
      <c r="AE28" s="207">
        <f>CORREL('Результаты ИНФОРМ ЦА 2022'!$AD$4:$AD$54, 'Результаты ИНФОРМ ЦА 2022'!AG$4:AG$54)</f>
        <v>0.43045243524160332</v>
      </c>
      <c r="AF28" s="227">
        <f>CORREL('Результаты ИНФОРМ ЦА 2022'!$AD$4:$AD$54, 'Результаты ИНФОРМ ЦА 2022'!AH$4:AH$54)</f>
        <v>0.13746517495506685</v>
      </c>
    </row>
    <row r="29" spans="1:32">
      <c r="A29" s="188" t="s">
        <v>304</v>
      </c>
      <c r="B29" s="205">
        <f>CORREL('Результаты ИНФОРМ ЦА 2022'!$AE$4:$AE$54, 'Результаты ИНФОРМ ЦА 2022'!D$4:D$54)</f>
        <v>3.5888216473656566E-2</v>
      </c>
      <c r="C29" s="205">
        <f>CORREL('Результаты ИНФОРМ ЦА 2022'!$AE$4:$AE$54, 'Результаты ИНФОРМ ЦА 2022'!E$4:E$54)</f>
        <v>7.3801735847305733E-2</v>
      </c>
      <c r="D29" s="205">
        <f>CORREL('Результаты ИНФОРМ ЦА 2022'!$AE$4:$AE$54, 'Результаты ИНФОРМ ЦА 2022'!F$4:F$54)</f>
        <v>0.39559872028893017</v>
      </c>
      <c r="E29" s="205">
        <f>CORREL('Результаты ИНФОРМ ЦА 2022'!$AE$4:$AE$54, 'Результаты ИНФОРМ ЦА 2022'!G$4:G$54)</f>
        <v>7.8111767681315128E-3</v>
      </c>
      <c r="F29" s="205">
        <f>CORREL('Результаты ИНФОРМ ЦА 2022'!$AE$4:$AE$54, 'Результаты ИНФОРМ ЦА 2022'!H$4:H$54)</f>
        <v>0.14939052896722266</v>
      </c>
      <c r="G29" s="205">
        <f>CORREL('Результаты ИНФОРМ ЦА 2022'!$AE$4:$AE$54, 'Результаты ИНФОРМ ЦА 2022'!I$4:I$54)</f>
        <v>0.58830559873722599</v>
      </c>
      <c r="H29" s="205">
        <f>CORREL('Результаты ИНФОРМ ЦА 2022'!$AE$4:$AE$54, 'Результаты ИНФОРМ ЦА 2022'!J$4:J$54)</f>
        <v>0.53576219960966365</v>
      </c>
      <c r="I29" s="205">
        <f>CORREL('Результаты ИНФОРМ ЦА 2022'!$AE$4:$AE$54, 'Результаты ИНФОРМ ЦА 2022'!K$4:K$54)</f>
        <v>0.53190953535171115</v>
      </c>
      <c r="J29" s="205">
        <f>CORREL('Результаты ИНФОРМ ЦА 2022'!$AE$4:$AE$54, 'Результаты ИНФОРМ ЦА 2022'!L$4:L$54)</f>
        <v>0.40822170677763064</v>
      </c>
      <c r="K29" s="205">
        <f>CORREL('Результаты ИНФОРМ ЦА 2022'!$AE$4:$AE$54, 'Результаты ИНФОРМ ЦА 2022'!M$4:M$54)</f>
        <v>-0.15143253566891673</v>
      </c>
      <c r="L29" s="205">
        <f>CORREL('Результаты ИНФОРМ ЦА 2022'!$AE$4:$AE$54, 'Результаты ИНФОРМ ЦА 2022'!N$4:N$54)</f>
        <v>0.39484553509738529</v>
      </c>
      <c r="M29" s="205">
        <f>CORREL('Результаты ИНФОРМ ЦА 2022'!$AE$4:$AE$54, 'Результаты ИНФОРМ ЦА 2022'!O$4:O$54)</f>
        <v>0.56212935341035919</v>
      </c>
      <c r="N29" s="205">
        <f>CORREL('Результаты ИНФОРМ ЦА 2022'!$AE$4:$AE$54, 'Результаты ИНФОРМ ЦА 2022'!P$4:P$54)</f>
        <v>0.27948989823401976</v>
      </c>
      <c r="O29" s="205">
        <f>CORREL('Результаты ИНФОРМ ЦА 2022'!$AE$4:$AE$54, 'Результаты ИНФОРМ ЦА 2022'!Q$4:Q$54)</f>
        <v>-0.25182026645682604</v>
      </c>
      <c r="P29" s="205">
        <f>CORREL('Результаты ИНФОРМ ЦА 2022'!$AE$4:$AE$54, 'Результаты ИНФОРМ ЦА 2022'!R$4:R$54)</f>
        <v>-0.15701535109817821</v>
      </c>
      <c r="Q29" s="205">
        <f>CORREL('Результаты ИНФОРМ ЦА 2022'!$AE$4:$AE$54, 'Результаты ИНФОРМ ЦА 2022'!S$4:S$54)</f>
        <v>0.18496053891656211</v>
      </c>
      <c r="R29" s="205">
        <f>CORREL('Результаты ИНФОРМ ЦА 2022'!$AE$4:$AE$54, 'Результаты ИНФОРМ ЦА 2022'!T$4:T$54)</f>
        <v>7.1304259397856992E-2</v>
      </c>
      <c r="S29" s="205">
        <f>CORREL('Результаты ИНФОРМ ЦА 2022'!$AE$4:$AE$54, 'Результаты ИНФОРМ ЦА 2022'!U$4:U$54)</f>
        <v>0.31278157349468683</v>
      </c>
      <c r="T29" s="205">
        <f>CORREL('Результаты ИНФОРМ ЦА 2022'!$AE$4:$AE$54, 'Результаты ИНФОРМ ЦА 2022'!V$4:V$54)</f>
        <v>0.10434210482063731</v>
      </c>
      <c r="U29" s="207">
        <f>CORREL('Результаты ИНФОРМ ЦА 2022'!$AE$4:$AE$54, 'Результаты ИНФОРМ ЦА 2022'!W$4:W$54)</f>
        <v>0.23230752132776716</v>
      </c>
      <c r="V29" s="214">
        <f>CORREL('Результаты ИНФОРМ ЦА 2022'!$AE$4:$AE$54, 'Результаты ИНФОРМ ЦА 2022'!X$4:X$54)</f>
        <v>-0.35375275826405916</v>
      </c>
      <c r="W29" s="205">
        <f>CORREL('Результаты ИНФОРМ ЦА 2022'!$AE$4:$AE$54, 'Результаты ИНФОРМ ЦА 2022'!Y$4:Y$54)</f>
        <v>0.46892953092860346</v>
      </c>
      <c r="X29" s="205">
        <f>CORREL('Результаты ИНФОРМ ЦА 2022'!$AE$4:$AE$54, 'Результаты ИНФОРМ ЦА 2022'!Z$4:Z$54)</f>
        <v>-3.6961953430442111E-2</v>
      </c>
      <c r="Y29" s="205">
        <f>CORREL('Результаты ИНФОРМ ЦА 2022'!$AE$4:$AE$54, 'Результаты ИНФОРМ ЦА 2022'!AA$4:AA$54)</f>
        <v>0.55163154261690528</v>
      </c>
      <c r="Z29" s="205">
        <f>CORREL('Результаты ИНФОРМ ЦА 2022'!$AE$4:$AE$54, 'Результаты ИНФОРМ ЦА 2022'!AB$4:AB$54)</f>
        <v>0.34415762220920321</v>
      </c>
      <c r="AA29" s="205">
        <f>CORREL('Результаты ИНФОРМ ЦА 2022'!$AE$4:$AE$54, 'Результаты ИНФОРМ ЦА 2022'!AC$4:AC$54)</f>
        <v>-0.22559772686574622</v>
      </c>
      <c r="AB29" s="205">
        <f>CORREL('Результаты ИНФОРМ ЦА 2022'!$AE$4:$AE$54, 'Результаты ИНФОРМ ЦА 2022'!AD$4:AD$54)</f>
        <v>8.7540254602860607E-2</v>
      </c>
      <c r="AC29" s="205">
        <f>CORREL('Результаты ИНФОРМ ЦА 2022'!$AE$4:$AE$54, 'Результаты ИНФОРМ ЦА 2022'!AE$4:AE$54)</f>
        <v>0.99999999999999989</v>
      </c>
      <c r="AD29" s="205">
        <f>CORREL('Результаты ИНФОРМ ЦА 2022'!$AE$4:$AE$54, 'Результаты ИНФОРМ ЦА 2022'!AF$4:AF$54)</f>
        <v>0.47302567769395187</v>
      </c>
      <c r="AE29" s="207">
        <f>CORREL('Результаты ИНФОРМ ЦА 2022'!$AE$4:$AE$54, 'Результаты ИНФОРМ ЦА 2022'!AG$4:AG$54)</f>
        <v>0.4528851780357776</v>
      </c>
      <c r="AF29" s="227">
        <f>CORREL('Результаты ИНФОРМ ЦА 2022'!$AE$4:$AE$54, 'Результаты ИНФОРМ ЦА 2022'!AH$4:AH$54)</f>
        <v>0.38122209591370509</v>
      </c>
    </row>
    <row r="30" spans="1:32">
      <c r="A30" s="188" t="s">
        <v>305</v>
      </c>
      <c r="B30" s="205">
        <f>CORREL('Результаты ИНФОРМ ЦА 2022'!$AF$4:$AF$54, 'Результаты ИНФОРМ ЦА 2022'!D$4:D$54)</f>
        <v>6.482276057269637E-2</v>
      </c>
      <c r="C30" s="205">
        <f>CORREL('Результаты ИНФОРМ ЦА 2022'!$AF$4:$AF$54, 'Результаты ИНФОРМ ЦА 2022'!E$4:E$54)</f>
        <v>0.58566851588414948</v>
      </c>
      <c r="D30" s="205">
        <f>CORREL('Результаты ИНФОРМ ЦА 2022'!$AF$4:$AF$54, 'Результаты ИНФОРМ ЦА 2022'!F$4:F$54)</f>
        <v>0.63140639335547055</v>
      </c>
      <c r="E30" s="205">
        <f>CORREL('Результаты ИНФОРМ ЦА 2022'!$AF$4:$AF$54, 'Результаты ИНФОРМ ЦА 2022'!G$4:G$54)</f>
        <v>0.40683981568479538</v>
      </c>
      <c r="F30" s="205">
        <f>CORREL('Результаты ИНФОРМ ЦА 2022'!$AF$4:$AF$54, 'Результаты ИНФОРМ ЦА 2022'!H$4:H$54)</f>
        <v>0.57405441467553864</v>
      </c>
      <c r="G30" s="205">
        <f>CORREL('Результаты ИНФОРМ ЦА 2022'!$AF$4:$AF$54, 'Результаты ИНФОРМ ЦА 2022'!I$4:I$54)</f>
        <v>0.5311531057718677</v>
      </c>
      <c r="H30" s="205">
        <f>CORREL('Результаты ИНФОРМ ЦА 2022'!$AF$4:$AF$54, 'Результаты ИНФОРМ ЦА 2022'!J$4:J$54)</f>
        <v>0.40793392159218589</v>
      </c>
      <c r="I30" s="205">
        <f>CORREL('Результаты ИНФОРМ ЦА 2022'!$AF$4:$AF$54, 'Результаты ИНФОРМ ЦА 2022'!K$4:K$54)</f>
        <v>0.41031882379293838</v>
      </c>
      <c r="J30" s="205">
        <f>CORREL('Результаты ИНФОРМ ЦА 2022'!$AF$4:$AF$54, 'Результаты ИНФОРМ ЦА 2022'!L$4:L$54)</f>
        <v>0.52854605890334894</v>
      </c>
      <c r="K30" s="205">
        <f>CORREL('Результаты ИНФОРМ ЦА 2022'!$AF$4:$AF$54, 'Результаты ИНФОРМ ЦА 2022'!M$4:M$54)</f>
        <v>0.43768352210096678</v>
      </c>
      <c r="L30" s="205">
        <f>CORREL('Результаты ИНФОРМ ЦА 2022'!$AF$4:$AF$54, 'Результаты ИНФОРМ ЦА 2022'!N$4:N$54)</f>
        <v>0.34060358250341971</v>
      </c>
      <c r="M30" s="205">
        <f>CORREL('Результаты ИНФОРМ ЦА 2022'!$AF$4:$AF$54, 'Результаты ИНФОРМ ЦА 2022'!O$4:O$54)</f>
        <v>0.53506311679105978</v>
      </c>
      <c r="N30" s="205">
        <f>CORREL('Результаты ИНФОРМ ЦА 2022'!$AF$4:$AF$54, 'Результаты ИНФОРМ ЦА 2022'!P$4:P$54)</f>
        <v>0.57465152783527729</v>
      </c>
      <c r="O30" s="205">
        <f>CORREL('Результаты ИНФОРМ ЦА 2022'!$AF$4:$AF$54, 'Результаты ИНФОРМ ЦА 2022'!Q$4:Q$54)</f>
        <v>0.29513218849243528</v>
      </c>
      <c r="P30" s="205">
        <f>CORREL('Результаты ИНФОРМ ЦА 2022'!$AF$4:$AF$54, 'Результаты ИНФОРМ ЦА 2022'!R$4:R$54)</f>
        <v>-0.38497394349461644</v>
      </c>
      <c r="Q30" s="205">
        <f>CORREL('Результаты ИНФОРМ ЦА 2022'!$AF$4:$AF$54, 'Результаты ИНФОРМ ЦА 2022'!S$4:S$54)</f>
        <v>0.26862129243361427</v>
      </c>
      <c r="R30" s="205">
        <f>CORREL('Результаты ИНФОРМ ЦА 2022'!$AF$4:$AF$54, 'Результаты ИНФОРМ ЦА 2022'!T$4:T$54)</f>
        <v>-2.4461131263729521E-2</v>
      </c>
      <c r="S30" s="205">
        <f>CORREL('Результаты ИНФОРМ ЦА 2022'!$AF$4:$AF$54, 'Результаты ИНФОРМ ЦА 2022'!U$4:U$54)</f>
        <v>0.51899296602744827</v>
      </c>
      <c r="T30" s="205">
        <f>CORREL('Результаты ИНФОРМ ЦА 2022'!$AF$4:$AF$54, 'Результаты ИНФОРМ ЦА 2022'!V$4:V$54)</f>
        <v>0.32174470598143251</v>
      </c>
      <c r="U30" s="207">
        <f>CORREL('Результаты ИНФОРМ ЦА 2022'!$AF$4:$AF$54, 'Результаты ИНФОРМ ЦА 2022'!W$4:W$54)</f>
        <v>0.50977478437968082</v>
      </c>
      <c r="V30" s="214">
        <f>CORREL('Результаты ИНФОРМ ЦА 2022'!$AF$4:$AF$54, 'Результаты ИНФОРМ ЦА 2022'!X$4:X$54)</f>
        <v>0.21552796967210533</v>
      </c>
      <c r="W30" s="205">
        <f>CORREL('Результаты ИНФОРМ ЦА 2022'!$AF$4:$AF$54, 'Результаты ИНФОРМ ЦА 2022'!Y$4:Y$54)</f>
        <v>0.55990082577376221</v>
      </c>
      <c r="X30" s="205">
        <f>CORREL('Результаты ИНФОРМ ЦА 2022'!$AF$4:$AF$54, 'Результаты ИНФОРМ ЦА 2022'!Z$4:Z$54)</f>
        <v>-6.4532682809620726E-2</v>
      </c>
      <c r="Y30" s="205">
        <f>CORREL('Результаты ИНФОРМ ЦА 2022'!$AF$4:$AF$54, 'Результаты ИНФОРМ ЦА 2022'!AA$4:AA$54)</f>
        <v>0.2640782534600466</v>
      </c>
      <c r="Z30" s="205">
        <f>CORREL('Результаты ИНФОРМ ЦА 2022'!$AF$4:$AF$54, 'Результаты ИНФОРМ ЦА 2022'!AB$4:AB$54)</f>
        <v>0.45997244017751898</v>
      </c>
      <c r="AA30" s="205">
        <f>CORREL('Результаты ИНФОРМ ЦА 2022'!$AF$4:$AF$54, 'Результаты ИНФОРМ ЦА 2022'!AC$4:AC$54)</f>
        <v>0.49352352684584966</v>
      </c>
      <c r="AB30" s="205">
        <f>CORREL('Результаты ИНФОРМ ЦА 2022'!$AF$4:$AF$54, 'Результаты ИНФОРМ ЦА 2022'!AD$4:AD$54)</f>
        <v>0.64232904301760207</v>
      </c>
      <c r="AC30" s="205">
        <f>CORREL('Результаты ИНФОРМ ЦА 2022'!$AF$4:$AF$54, 'Результаты ИНФОРМ ЦА 2022'!AE$4:AE$54)</f>
        <v>0.47302567769395187</v>
      </c>
      <c r="AD30" s="205">
        <f>CORREL('Результаты ИНФОРМ ЦА 2022'!$AF$4:$AF$54, 'Результаты ИНФОРМ ЦА 2022'!AF$4:AF$54)</f>
        <v>1</v>
      </c>
      <c r="AE30" s="207">
        <f>CORREL('Результаты ИНФОРМ ЦА 2022'!$AF$4:$AF$54, 'Результаты ИНФОРМ ЦА 2022'!AG$4:AG$54)</f>
        <v>0.75762690031418189</v>
      </c>
      <c r="AF30" s="227">
        <f>CORREL('Результаты ИНФОРМ ЦА 2022'!$AF$4:$AF$54, 'Результаты ИНФОРМ ЦА 2022'!AH$4:AH$54)</f>
        <v>0.60731640307551615</v>
      </c>
    </row>
    <row r="31" spans="1:32" ht="15.75" thickBot="1">
      <c r="A31" s="189" t="s">
        <v>306</v>
      </c>
      <c r="B31" s="220">
        <f>CORREL('Результаты ИНФОРМ ЦА 2022'!$AG$4:$AG$54, 'Результаты ИНФОРМ ЦА 2022'!D$4:D$54)</f>
        <v>0.36302940190432625</v>
      </c>
      <c r="C31" s="220">
        <f>CORREL('Результаты ИНФОРМ ЦА 2022'!$AG$4:$AG$54, 'Результаты ИНФОРМ ЦА 2022'!E$4:E$54)</f>
        <v>0.32996765593987709</v>
      </c>
      <c r="D31" s="220">
        <f>CORREL('Результаты ИНФОРМ ЦА 2022'!$AG$4:$AG$54, 'Результаты ИНФОРМ ЦА 2022'!F$4:F$54)</f>
        <v>0.7739187182942181</v>
      </c>
      <c r="E31" s="220">
        <f>CORREL('Результаты ИНФОРМ ЦА 2022'!$AG$4:$AG$54, 'Результаты ИНФОРМ ЦА 2022'!G$4:G$54)</f>
        <v>0.35734015125545954</v>
      </c>
      <c r="F31" s="220">
        <f>CORREL('Результаты ИНФОРМ ЦА 2022'!$AG$4:$AG$54, 'Результаты ИНФОРМ ЦА 2022'!H$4:H$54)</f>
        <v>0.69539951556713364</v>
      </c>
      <c r="G31" s="220">
        <f>CORREL('Результаты ИНФОРМ ЦА 2022'!$AG$4:$AG$54, 'Результаты ИНФОРМ ЦА 2022'!I$4:I$54)</f>
        <v>0.84807456674963699</v>
      </c>
      <c r="H31" s="220">
        <f>CORREL('Результаты ИНФОРМ ЦА 2022'!$AG$4:$AG$54, 'Результаты ИНФОРМ ЦА 2022'!J$4:J$54)</f>
        <v>0.64134998318914349</v>
      </c>
      <c r="I31" s="220">
        <f>CORREL('Результаты ИНФОРМ ЦА 2022'!$AG$4:$AG$54, 'Результаты ИНФОРМ ЦА 2022'!K$4:K$54)</f>
        <v>0.64410394253483561</v>
      </c>
      <c r="J31" s="220">
        <f>CORREL('Результаты ИНФОРМ ЦА 2022'!$AG$4:$AG$54, 'Результаты ИНФОРМ ЦА 2022'!L$4:L$54)</f>
        <v>0.74603880040092518</v>
      </c>
      <c r="K31" s="220">
        <f>CORREL('Результаты ИНФОРМ ЦА 2022'!$AG$4:$AG$54, 'Результаты ИНФОРМ ЦА 2022'!M$4:M$54)</f>
        <v>0.60330540931460219</v>
      </c>
      <c r="L31" s="220">
        <f>CORREL('Результаты ИНФОРМ ЦА 2022'!$AG$4:$AG$54, 'Результаты ИНФОРМ ЦА 2022'!N$4:N$54)</f>
        <v>0.474890673800268</v>
      </c>
      <c r="M31" s="220">
        <f>CORREL('Результаты ИНФОРМ ЦА 2022'!$AG$4:$AG$54, 'Результаты ИНФОРМ ЦА 2022'!O$4:O$54)</f>
        <v>0.89001595478467388</v>
      </c>
      <c r="N31" s="220">
        <f>CORREL('Результаты ИНФОРМ ЦА 2022'!$AG$4:$AG$54, 'Результаты ИНФОРМ ЦА 2022'!P$4:P$54)</f>
        <v>0.87942226044094407</v>
      </c>
      <c r="O31" s="220">
        <f>CORREL('Результаты ИНФОРМ ЦА 2022'!$AG$4:$AG$54, 'Результаты ИНФОРМ ЦА 2022'!Q$4:Q$54)</f>
        <v>0.29025197035382982</v>
      </c>
      <c r="P31" s="220">
        <f>CORREL('Результаты ИНФОРМ ЦА 2022'!$AG$4:$AG$54, 'Результаты ИНФОРМ ЦА 2022'!R$4:R$54)</f>
        <v>-0.61723223019634776</v>
      </c>
      <c r="Q31" s="220">
        <f>CORREL('Результаты ИНФОРМ ЦА 2022'!$AG$4:$AG$54, 'Результаты ИНФОРМ ЦА 2022'!S$4:S$54)</f>
        <v>0.65694562808153467</v>
      </c>
      <c r="R31" s="220">
        <f>CORREL('Результаты ИНФОРМ ЦА 2022'!$AG$4:$AG$54, 'Результаты ИНФОРМ ЦА 2022'!T$4:T$54)</f>
        <v>-2.2200103625765931E-2</v>
      </c>
      <c r="S31" s="220">
        <f>CORREL('Результаты ИНФОРМ ЦА 2022'!$AG$4:$AG$54, 'Результаты ИНФОРМ ЦА 2022'!U$4:U$54)</f>
        <v>0.89900098828697306</v>
      </c>
      <c r="T31" s="220">
        <f>CORREL('Результаты ИНФОРМ ЦА 2022'!$AG$4:$AG$54, 'Результаты ИНФОРМ ЦА 2022'!V$4:V$54)</f>
        <v>0.56554212859884212</v>
      </c>
      <c r="U31" s="222">
        <f>CORREL('Результаты ИНФОРМ ЦА 2022'!$AG$4:$AG$54, 'Результаты ИНФОРМ ЦА 2022'!W$4:W$54)</f>
        <v>0.81733504276820323</v>
      </c>
      <c r="V31" s="229">
        <f>CORREL('Результаты ИНФОРМ ЦА 2022'!$AG$4:$AG$54, 'Результаты ИНФОРМ ЦА 2022'!X$4:X$54)</f>
        <v>0.26664056134081426</v>
      </c>
      <c r="W31" s="220">
        <f>CORREL('Результаты ИНФОРМ ЦА 2022'!$AG$4:$AG$54, 'Результаты ИНФОРМ ЦА 2022'!Y$4:Y$54)</f>
        <v>0.86367148889134893</v>
      </c>
      <c r="X31" s="220">
        <f>CORREL('Результаты ИНФОРМ ЦА 2022'!$AG$4:$AG$54, 'Результаты ИНФОРМ ЦА 2022'!Z$4:Z$54)</f>
        <v>0.27507689200077712</v>
      </c>
      <c r="Y31" s="220">
        <f>CORREL('Результаты ИНФОРМ ЦА 2022'!$AG$4:$AG$54, 'Результаты ИНФОРМ ЦА 2022'!AA$4:AA$54)</f>
        <v>0.61477378309372377</v>
      </c>
      <c r="Z31" s="220">
        <f>CORREL('Результаты ИНФОРМ ЦА 2022'!$AG$4:$AG$54, 'Результаты ИНФОРМ ЦА 2022'!AB$4:AB$54)</f>
        <v>0.92682202220411347</v>
      </c>
      <c r="AA31" s="220">
        <f>CORREL('Результаты ИНФОРМ ЦА 2022'!$AG$4:$AG$54, 'Результаты ИНФОРМ ЦА 2022'!AC$4:AC$54)</f>
        <v>0.35387364621030415</v>
      </c>
      <c r="AB31" s="220">
        <f>CORREL('Результаты ИНФОРМ ЦА 2022'!$AG$4:$AG$54, 'Результаты ИНФОРМ ЦА 2022'!AD$4:AD$54)</f>
        <v>0.43045243524160332</v>
      </c>
      <c r="AC31" s="220">
        <f>CORREL('Результаты ИНФОРМ ЦА 2022'!$AG$4:$AG$54, 'Результаты ИНФОРМ ЦА 2022'!AE$4:AE$54)</f>
        <v>0.4528851780357776</v>
      </c>
      <c r="AD31" s="220">
        <f>CORREL('Результаты ИНФОРМ ЦА 2022'!$AG$4:$AG$54, 'Результаты ИНФОРМ ЦА 2022'!AF$4:AF$54)</f>
        <v>0.75762690031418189</v>
      </c>
      <c r="AE31" s="222">
        <f>CORREL('Результаты ИНФОРМ ЦА 2022'!$AG$4:$AG$54, 'Результаты ИНФОРМ ЦА 2022'!AG$4:AG$54)</f>
        <v>1</v>
      </c>
      <c r="AF31" s="228">
        <f>CORREL('Результаты ИНФОРМ ЦА 2022'!$AG$4:$AG$54, 'Результаты ИНФОРМ ЦА 2022'!AH$4:AH$54)</f>
        <v>0.88979614212193869</v>
      </c>
    </row>
    <row r="32" spans="1:32" ht="16.5" thickBot="1">
      <c r="A32" s="189" t="s">
        <v>307</v>
      </c>
      <c r="B32" s="230">
        <f>CORREL('Результаты ИНФОРМ ЦА 2022'!$AH$4:$AH$54, 'Результаты ИНФОРМ ЦА 2022'!D$4:D$54)</f>
        <v>0.61641920646955417</v>
      </c>
      <c r="C32" s="231">
        <f>CORREL('Результаты ИНФОРМ ЦА 2022'!$AH$4:$AH$54, 'Результаты ИНФОРМ ЦА 2022'!E$4:E$54)</f>
        <v>0.26958479634194665</v>
      </c>
      <c r="D32" s="231">
        <f>CORREL('Результаты ИНФОРМ ЦА 2022'!$AH$4:$AH$54, 'Результаты ИНФОРМ ЦА 2022'!F$4:F$54)</f>
        <v>0.70851838573521542</v>
      </c>
      <c r="E32" s="231">
        <f>CORREL('Результаты ИНФОРМ ЦА 2022'!$AH$4:$AH$54, 'Результаты ИНФОРМ ЦА 2022'!G$4:G$54)</f>
        <v>0.39612499764107861</v>
      </c>
      <c r="F32" s="231">
        <f>CORREL('Результаты ИНФОРМ ЦА 2022'!$AH$4:$AH$54, 'Результаты ИНФОРМ ЦА 2022'!H$4:H$54)</f>
        <v>0.81137206120811212</v>
      </c>
      <c r="G32" s="231">
        <f>CORREL('Результаты ИНФОРМ ЦА 2022'!$AH$4:$AH$54, 'Результаты ИНФОРМ ЦА 2022'!I$4:I$54)</f>
        <v>0.91905141479877284</v>
      </c>
      <c r="H32" s="231">
        <f>CORREL('Результаты ИНФОРМ ЦА 2022'!$AH$4:$AH$54, 'Результаты ИНФОРМ ЦА 2022'!J$4:J$54)</f>
        <v>0.83413337046881597</v>
      </c>
      <c r="I32" s="231">
        <f>CORREL('Результаты ИНФОРМ ЦА 2022'!$AH$4:$AH$54, 'Результаты ИНФОРМ ЦА 2022'!K$4:K$54)</f>
        <v>0.83709684960493813</v>
      </c>
      <c r="J32" s="384">
        <f>CORREL('Результаты ИНФОРМ ЦА 2022'!$AH$4:$AH$54, 'Результаты ИНФОРМ ЦА 2022'!L$4:L$54)</f>
        <v>0.94001167831821908</v>
      </c>
      <c r="K32" s="231">
        <f>CORREL('Результаты ИНФОРМ ЦА 2022'!$AH$4:$AH$54, 'Результаты ИНФОРМ ЦА 2022'!M$4:M$54)</f>
        <v>0.69928787429144934</v>
      </c>
      <c r="L32" s="231">
        <f>CORREL('Результаты ИНФОРМ ЦА 2022'!$AH$4:$AH$54, 'Результаты ИНФОРМ ЦА 2022'!N$4:N$54)</f>
        <v>0.4027600935933513</v>
      </c>
      <c r="M32" s="231">
        <f>CORREL('Результаты ИНФОРМ ЦА 2022'!$AH$4:$AH$54, 'Результаты ИНФОРМ ЦА 2022'!O$4:O$54)</f>
        <v>0.91889325348486917</v>
      </c>
      <c r="N32" s="231">
        <f>CORREL('Результаты ИНФОРМ ЦА 2022'!$AH$4:$AH$54, 'Результаты ИНФОРМ ЦА 2022'!P$4:P$54)</f>
        <v>0.93560445568849027</v>
      </c>
      <c r="O32" s="231">
        <f>CORREL('Результаты ИНФОРМ ЦА 2022'!$AH$4:$AH$54, 'Результаты ИНФОРМ ЦА 2022'!Q$4:Q$54)</f>
        <v>0.40543778356415183</v>
      </c>
      <c r="P32" s="231">
        <f>CORREL('Результаты ИНФОРМ ЦА 2022'!$AH$4:$AH$54, 'Результаты ИНФОРМ ЦА 2022'!R$4:R$54)</f>
        <v>-0.59529150351000304</v>
      </c>
      <c r="Q32" s="231">
        <f>CORREL('Результаты ИНФОРМ ЦА 2022'!$AH$4:$AH$54, 'Результаты ИНФОРМ ЦА 2022'!S$4:S$54)</f>
        <v>0.64730960079048083</v>
      </c>
      <c r="R32" s="231">
        <f>CORREL('Результаты ИНФОРМ ЦА 2022'!$AH$4:$AH$54, 'Результаты ИНФОРМ ЦА 2022'!T$4:T$54)</f>
        <v>1.2255883493090401E-2</v>
      </c>
      <c r="S32" s="231">
        <f>CORREL('Результаты ИНФОРМ ЦА 2022'!$AH$4:$AH$54, 'Результаты ИНФОРМ ЦА 2022'!U$4:U$54)</f>
        <v>0.90166713670963372</v>
      </c>
      <c r="T32" s="231">
        <f>CORREL('Результаты ИНФОРМ ЦА 2022'!$AH$4:$AH$54, 'Результаты ИНФОРМ ЦА 2022'!V$4:V$54)</f>
        <v>0.64566762841406999</v>
      </c>
      <c r="U32" s="384">
        <f>CORREL('Результаты ИНФОРМ ЦА 2022'!$AH$4:$AH$54, 'Результаты ИНФОРМ ЦА 2022'!W$4:W$54)</f>
        <v>0.89384942279480795</v>
      </c>
      <c r="V32" s="231">
        <f>CORREL('Результаты ИНФОРМ ЦА 2022'!$AH$4:$AH$54, 'Результаты ИНФОРМ ЦА 2022'!X$4:X$54)</f>
        <v>0.43767742198156617</v>
      </c>
      <c r="W32" s="231">
        <f>CORREL('Результаты ИНФОРМ ЦА 2022'!$AH$4:$AH$54, 'Результаты ИНФОРМ ЦА 2022'!Y$4:Y$54)</f>
        <v>0.91664120720995224</v>
      </c>
      <c r="X32" s="231">
        <f>CORREL('Результаты ИНФОРМ ЦА 2022'!$AH$4:$AH$54, 'Результаты ИНФОРМ ЦА 2022'!Z$4:Z$54)</f>
        <v>5.7823869708682162E-2</v>
      </c>
      <c r="Y32" s="231">
        <f>CORREL('Результаты ИНФОРМ ЦА 2022'!$AH$4:$AH$54, 'Результаты ИНФОРМ ЦА 2022'!AA$4:AA$54)</f>
        <v>0.48337421831385008</v>
      </c>
      <c r="Z32" s="231">
        <f>CORREL('Результаты ИНФОРМ ЦА 2022'!$AH$4:$AH$54, 'Результаты ИНФОРМ ЦА 2022'!AB$4:AB$54)</f>
        <v>0.86280463519742112</v>
      </c>
      <c r="AA32" s="231">
        <f>CORREL('Результаты ИНФОРМ ЦА 2022'!$AH$4:$AH$54, 'Результаты ИНФОРМ ЦА 2022'!AC$4:AC$54)</f>
        <v>0.46665759543939578</v>
      </c>
      <c r="AB32" s="231">
        <f>CORREL('Результаты ИНФОРМ ЦА 2022'!$AH$4:$AH$54, 'Результаты ИНФОРМ ЦА 2022'!AD$4:AD$54)</f>
        <v>0.13746517495506685</v>
      </c>
      <c r="AC32" s="231">
        <f>CORREL('Результаты ИНФОРМ ЦА 2022'!$AH$4:$AH$54, 'Результаты ИНФОРМ ЦА 2022'!AE$4:AE$54)</f>
        <v>0.38122209591370509</v>
      </c>
      <c r="AD32" s="231">
        <f>CORREL('Результаты ИНФОРМ ЦА 2022'!$AH$4:$AH$54, 'Результаты ИНФОРМ ЦА 2022'!AF$4:AF$54)</f>
        <v>0.60731640307551615</v>
      </c>
      <c r="AE32" s="385">
        <f>CORREL('Результаты ИНФОРМ ЦА 2022'!$AH$4:$AH$54, 'Результаты ИНФОРМ ЦА 2022'!AG$4:AG$54)</f>
        <v>0.88979614212193869</v>
      </c>
      <c r="AF32" s="232">
        <f>CORREL('Результаты ИНФОРМ ЦА 2022'!$AH$4:$AH$54, 'Результаты ИНФОРМ ЦА 2022'!AH$4:AH$54)</f>
        <v>1.0000000000000002</v>
      </c>
    </row>
  </sheetData>
  <conditionalFormatting sqref="B2:AF32">
    <cfRule type="cellIs" dxfId="2" priority="1" operator="between">
      <formula>0.3</formula>
      <formula>0.7</formula>
    </cfRule>
    <cfRule type="cellIs" dxfId="1" priority="2" operator="lessThan">
      <formula>0.3</formula>
    </cfRule>
    <cfRule type="cellIs" dxfId="0" priority="3" operator="greaterThan">
      <formula>0.7</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7900"/>
  </sheetPr>
  <dimension ref="A1:AR56"/>
  <sheetViews>
    <sheetView showGridLines="0" zoomScale="78" zoomScaleNormal="78" workbookViewId="0">
      <pane xSplit="3" ySplit="2" topLeftCell="D3" activePane="bottomRight" state="frozen"/>
      <selection pane="topRight" activeCell="B1" sqref="B1"/>
      <selection pane="bottomLeft" activeCell="A5" sqref="A5"/>
      <selection pane="bottomRight" activeCell="Q34" sqref="Q34"/>
    </sheetView>
  </sheetViews>
  <sheetFormatPr defaultColWidth="9.140625" defaultRowHeight="15"/>
  <cols>
    <col min="1" max="1" width="13.42578125" style="1" bestFit="1" customWidth="1"/>
    <col min="2" max="2" width="32.5703125" style="1" bestFit="1" customWidth="1"/>
    <col min="3" max="3" width="12.85546875" style="66" bestFit="1" customWidth="1"/>
    <col min="4" max="10" width="7.85546875" style="4" customWidth="1"/>
    <col min="11" max="11" width="8.5703125" style="4" bestFit="1" customWidth="1"/>
    <col min="12" max="12" width="8.140625" style="5" bestFit="1" customWidth="1"/>
    <col min="13" max="16" width="7.85546875" style="5" customWidth="1"/>
    <col min="17" max="17" width="8.5703125" style="6" bestFit="1" customWidth="1"/>
    <col min="18" max="36" width="7.85546875" style="4" customWidth="1"/>
    <col min="37" max="44" width="7.85546875" style="1" customWidth="1"/>
    <col min="45" max="16384" width="9.140625" style="1"/>
  </cols>
  <sheetData>
    <row r="1" spans="1:44">
      <c r="A1" s="296"/>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row>
    <row r="2" spans="1:44" ht="133.15" customHeight="1" thickBot="1">
      <c r="A2" s="345" t="s">
        <v>273</v>
      </c>
      <c r="B2" s="345" t="s">
        <v>274</v>
      </c>
      <c r="C2" s="346" t="s">
        <v>275</v>
      </c>
      <c r="D2" s="347" t="s">
        <v>315</v>
      </c>
      <c r="E2" s="347" t="s">
        <v>316</v>
      </c>
      <c r="F2" s="347" t="s">
        <v>317</v>
      </c>
      <c r="G2" s="347" t="s">
        <v>318</v>
      </c>
      <c r="H2" s="347" t="s">
        <v>319</v>
      </c>
      <c r="I2" s="347" t="s">
        <v>320</v>
      </c>
      <c r="J2" s="347" t="s">
        <v>321</v>
      </c>
      <c r="K2" s="348" t="s">
        <v>322</v>
      </c>
      <c r="L2" s="349" t="s">
        <v>323</v>
      </c>
      <c r="M2" s="349" t="s">
        <v>324</v>
      </c>
      <c r="N2" s="349" t="s">
        <v>325</v>
      </c>
      <c r="O2" s="349" t="s">
        <v>326</v>
      </c>
      <c r="P2" s="349" t="s">
        <v>327</v>
      </c>
      <c r="Q2" s="350" t="s">
        <v>328</v>
      </c>
      <c r="R2" s="347" t="s">
        <v>323</v>
      </c>
      <c r="S2" s="347" t="s">
        <v>324</v>
      </c>
      <c r="T2" s="347" t="s">
        <v>329</v>
      </c>
      <c r="U2" s="347" t="s">
        <v>325</v>
      </c>
      <c r="V2" s="347" t="s">
        <v>326</v>
      </c>
      <c r="W2" s="347" t="s">
        <v>327</v>
      </c>
      <c r="X2" s="347" t="s">
        <v>330</v>
      </c>
      <c r="Y2" s="348" t="s">
        <v>328</v>
      </c>
      <c r="Z2" s="351" t="s">
        <v>331</v>
      </c>
      <c r="AA2" s="351" t="s">
        <v>332</v>
      </c>
      <c r="AB2" s="352" t="s">
        <v>333</v>
      </c>
      <c r="AC2" s="352" t="s">
        <v>334</v>
      </c>
      <c r="AD2" s="351" t="s">
        <v>335</v>
      </c>
      <c r="AE2" s="351" t="s">
        <v>336</v>
      </c>
      <c r="AF2" s="353" t="s">
        <v>337</v>
      </c>
      <c r="AG2" s="353" t="s">
        <v>338</v>
      </c>
      <c r="AH2" s="353" t="s">
        <v>335</v>
      </c>
      <c r="AI2" s="352" t="s">
        <v>339</v>
      </c>
      <c r="AJ2" s="353" t="s">
        <v>339</v>
      </c>
      <c r="AK2" s="354" t="s">
        <v>340</v>
      </c>
      <c r="AL2" s="352" t="s">
        <v>341</v>
      </c>
      <c r="AM2" s="352" t="s">
        <v>342</v>
      </c>
      <c r="AN2" s="353" t="s">
        <v>282</v>
      </c>
      <c r="AO2" s="352" t="s">
        <v>343</v>
      </c>
      <c r="AP2" s="352" t="s">
        <v>344</v>
      </c>
      <c r="AQ2" s="353" t="s">
        <v>283</v>
      </c>
      <c r="AR2" s="354" t="s">
        <v>345</v>
      </c>
    </row>
    <row r="3" spans="1:44" ht="16.5" thickTop="1">
      <c r="A3" s="329" t="s">
        <v>217</v>
      </c>
      <c r="B3" s="330" t="s">
        <v>218</v>
      </c>
      <c r="C3" s="328" t="s">
        <v>73</v>
      </c>
      <c r="D3" s="266">
        <f>ROUND(IF('Данные индикаторов'!D5=0,0.1,IF(LOG('Данные индикаторов'!D5)&gt;D$54,10,IF(LOG('Данные индикаторов'!D5)&lt;D$55,0,10-(D$54-LOG('Данные индикаторов'!D5))/(D$54-D$55)*10))),1)</f>
        <v>0.1</v>
      </c>
      <c r="E3" s="266">
        <f>ROUND(IF('Данные индикаторов'!E5=0,0.1,IF(LOG('Данные индикаторов'!E5)&gt;E$54,10,IF(LOG('Данные индикаторов'!E5)&lt;E$55,0,10-(E$54-LOG('Данные индикаторов'!E5))/(E$54-E$55)*10))),1)</f>
        <v>0.1</v>
      </c>
      <c r="F3" s="266">
        <f t="shared" ref="F3:F47" si="0">ROUND((10-GEOMEAN(((10-D3)/10*9+1),((10-E3)/10*9+1)))/9*10,1)</f>
        <v>0.1</v>
      </c>
      <c r="G3" s="266">
        <f>ROUND(IF('Данные индикаторов'!H5="No data",0.1,IF('Данные индикаторов'!H5=0,0,IF(LOG('Данные индикаторов'!H5)&gt;G$54,10,IF(LOG('Данные индикаторов'!H5)&lt;G$55,0,10-(G$54-LOG('Данные индикаторов'!H5))/(G$54-G$55)*10)))),1)</f>
        <v>8.6999999999999993</v>
      </c>
      <c r="H3" s="266">
        <f>ROUND(IF('Данные индикаторов'!F5=0,0,IF(LOG('Данные индикаторов'!F5)&gt;H$54,10,IF(LOG('Данные индикаторов'!F5)&lt;H$55,0,10-(H$54-LOG('Данные индикаторов'!F5))/(H$54-H$55)*10))),1)</f>
        <v>0</v>
      </c>
      <c r="I3" s="266">
        <f>ROUND(IF('Данные индикаторов'!G5=0,0,IF(LOG('Данные индикаторов'!G5)&gt;I$54,10,IF(LOG('Данные индикаторов'!G5)&lt;I$55,0,10-(I$54-LOG('Данные индикаторов'!G5))/(I$54-I$55)*10))),1)</f>
        <v>0</v>
      </c>
      <c r="J3" s="266">
        <f t="shared" ref="J3:J47" si="1">ROUND((10-GEOMEAN(((10-H3)/10*9+1),((10-I3)/10*9+1)))/9*10,1)</f>
        <v>0</v>
      </c>
      <c r="K3" s="266">
        <f>IF('Данные индикаторов'!J5="No data","x",ROUND(IF('Данные индикаторов'!J5=0,0,IF(LOG('Данные индикаторов'!J5)&gt;K$54,10,IF(LOG('Данные индикаторов'!J5)&lt;K$55,0,10-(K$54-LOG('Данные индикаторов'!J5))/(K$54-K$55)*10))),1))</f>
        <v>0</v>
      </c>
      <c r="L3" s="269">
        <f>'Данные индикаторов'!D5/'Данные индикаторов'!$BL5</f>
        <v>0</v>
      </c>
      <c r="M3" s="269">
        <f>'Данные индикаторов'!E5/'Данные индикаторов'!$BL5</f>
        <v>0</v>
      </c>
      <c r="N3" s="269">
        <f>IF(G3=0.1,0,'Данные индикаторов'!H5/'Данные индикаторов'!$BL5)</f>
        <v>1.1583522495834931E-2</v>
      </c>
      <c r="O3" s="269">
        <f>'Данные индикаторов'!F5/'Данные индикаторов'!$BL5</f>
        <v>0</v>
      </c>
      <c r="P3" s="269">
        <f>'Данные индикаторов'!G5/'Данные индикаторов'!$BL5</f>
        <v>0</v>
      </c>
      <c r="Q3" s="269">
        <f>IF('Данные индикаторов'!J5="No data","x",'Данные индикаторов'!J5/'Данные индикаторов'!$BL5)</f>
        <v>0</v>
      </c>
      <c r="R3" s="266">
        <f t="shared" ref="R3:R19" si="2">ROUND(IF(L3&gt;R$54,10,IF(L3&lt;R$55,0,10-(R$54-L3)/(R$54-R$55)*10)),1)</f>
        <v>0</v>
      </c>
      <c r="S3" s="266">
        <f t="shared" ref="S3:S19" si="3">ROUND(IF(M3&gt;S$54,10,IF(M3&lt;S$55,0,10-(S$54-M3)/(S$54-S$55)*10)),1)</f>
        <v>0</v>
      </c>
      <c r="T3" s="266">
        <f t="shared" ref="T3:T47" si="4">ROUND(((10-GEOMEAN(((10-R3)/10*9+1),((10-S3)/10*9+1)))/9*10),1)</f>
        <v>0</v>
      </c>
      <c r="U3" s="266">
        <f t="shared" ref="U3:U19" si="5">ROUND(IF(N3=0,0.1,IF(N3&gt;U$54,10,IF(N3&lt;U$55,0,10-(U$54-N3)/(U$54-U$55)*10))),1)</f>
        <v>7.7</v>
      </c>
      <c r="V3" s="266">
        <f t="shared" ref="V3:V19" si="6">ROUND(IF(O3&gt;V$54,10,IF(O3&lt;V$55,0,10-(V$54-O3)/(V$54-V$55)*10)),1)</f>
        <v>0</v>
      </c>
      <c r="W3" s="266">
        <f t="shared" ref="W3:W19" si="7">ROUND(IF(P3&gt;W$54,10,IF(P3&lt;W$55,0,10-(W$54-P3)/(W$54-W$55)*10)),1)</f>
        <v>0</v>
      </c>
      <c r="X3" s="266">
        <f t="shared" ref="X3:X47" si="8">ROUND(((10-GEOMEAN(((10-V3)/10*9+1),((10-W3)/10*9+1)))/9*10),1)</f>
        <v>0</v>
      </c>
      <c r="Y3" s="266">
        <f>IF('Данные индикаторов'!J5="No data","x",ROUND(IF(Q3&gt;Y$54,10,IF(Q3&lt;Y$55,0,10-(Y$54-Q3)/(Y$54-Y$55)*10)),1))</f>
        <v>0</v>
      </c>
      <c r="Z3" s="260">
        <f t="shared" ref="Z3:Z47" si="9">ROUND(AVERAGE(D3,R3),1)</f>
        <v>0.1</v>
      </c>
      <c r="AA3" s="260">
        <f t="shared" ref="AA3:AA47" si="10">ROUND(AVERAGE(E3,S3),1)</f>
        <v>0.1</v>
      </c>
      <c r="AB3" s="263">
        <f t="shared" ref="AB3:AB47" si="11">ROUND(AVERAGE(V3,H3),1)</f>
        <v>0</v>
      </c>
      <c r="AC3" s="263">
        <f t="shared" ref="AC3:AC47" si="12">ROUND(AVERAGE(W3,I3),1)</f>
        <v>0</v>
      </c>
      <c r="AD3" s="260">
        <f t="shared" ref="AD3:AD47" si="13">ROUND((10-GEOMEAN(((10-AB3)/10*9+1),((10-AC3)/10*9+1)))/9*10,1)</f>
        <v>0</v>
      </c>
      <c r="AE3" s="260">
        <f t="shared" ref="AE3:AE47" si="14">IF(K3="x","x",ROUND((10-GEOMEAN(((10-K3)/10*9+1),((10-Y3)/10*9+1)))/9*10,1))</f>
        <v>0</v>
      </c>
      <c r="AF3" s="257">
        <f t="shared" ref="AF3:AF47" si="15">ROUND((10-GEOMEAN(((10-F3)/10*9+1),((10-T3)/10*9+1)))/9*10,1)</f>
        <v>0.1</v>
      </c>
      <c r="AG3" s="257">
        <f t="shared" ref="AG3:AG47" si="16">ROUND(IF(AND(U3="x",G3="x"),"x",(10-GEOMEAN(((10-G3)/10*9+1),((10-U3)/10*9+1)))/9*10),1)</f>
        <v>8.1999999999999993</v>
      </c>
      <c r="AH3" s="257">
        <f t="shared" ref="AH3:AH47" si="17">ROUND((10-GEOMEAN(((10-J3)/10*9+1),((10-X3)/10*9+1)))/9*10,1)</f>
        <v>0</v>
      </c>
      <c r="AI3" s="263">
        <f>IF('Данные индикаторов'!I5="No data","x",IF('Данные индикаторов'!BJ5&lt;1000,"x",ROUND((IF('Данные индикаторов'!I5&gt;AI$54,10,IF('Данные индикаторов'!I5&lt;AI$55,0,10-(AI$54-'Данные индикаторов'!I5)/(AI$54-AI$55)*10))),1)))</f>
        <v>3</v>
      </c>
      <c r="AJ3" s="257">
        <f t="shared" ref="AJ3:AJ47" si="18">IF(AND(AE3="x",AI3="x"),"x",ROUND(AVERAGE(AE3,AI3),1))</f>
        <v>1.5</v>
      </c>
      <c r="AK3" s="254">
        <f t="shared" ref="AK3:AK47" si="19">IF(ROUND(IF(AJ3="x",(10-GEOMEAN(((10-AF3)/10*9+1),((10-AG3)/10*9+1),((10-AH3)/10*9+1)))/9*10,(10-GEOMEAN(((10-AF3)/10*9+1),((10-AJ3)/10*9+1),((10-AH3)/10*9+1),((10-AG3)/10*9+1)))/9*10),1)=0,0.1,ROUND(IF(AJ3="x",(10-GEOMEAN(((10-AF3)/10*9+1),((10-AG3)/10*9+1),((10-AH3)/10*9+1)))/9*10,(10-GEOMEAN(((10-AF3)/10*9+1),((10-AJ3)/10*9+1),((10-AH3)/10*9+1),((10-AG3)/10*9+1)))/9*10),1))</f>
        <v>3.5</v>
      </c>
      <c r="AL3" s="263">
        <f>ROUND(IF('Данные индикаторов'!M5=0,0,IF('Данные индикаторов'!M5&gt;AL$54,10,IF('Данные индикаторов'!M5&lt;AL$55,0,10-(AL$54-'Данные индикаторов'!M5)/(AL$54-AL$55)*10))),1)</f>
        <v>0.6</v>
      </c>
      <c r="AM3" s="263">
        <f>ROUND(IF('Данные индикаторов'!N5=0,0,IF(LOG('Данные индикаторов'!N5)&gt;LOG(AM$54),10,IF(LOG('Данные индикаторов'!N5)&lt;LOG(AM$55),0,10-(LOG(AM$54)-LOG('Данные индикаторов'!N5))/(LOG(AM$54)-LOG(AM$55))*10))),1)</f>
        <v>0</v>
      </c>
      <c r="AN3" s="257">
        <f t="shared" ref="AN3:AN47" si="20">ROUND((10-GEOMEAN(((10-AL3)/10*9+1),((10-AM3)/10*9+1)))/9*10,1)</f>
        <v>0.3</v>
      </c>
      <c r="AO3" s="263">
        <f>'Данные индикаторов'!K5</f>
        <v>0</v>
      </c>
      <c r="AP3" s="263">
        <f>'Данные индикаторов'!L5</f>
        <v>0</v>
      </c>
      <c r="AQ3" s="257">
        <f t="shared" ref="AQ3:AQ47" si="21">ROUND((10-GEOMEAN(((10-AO3)/10*9+1),((10-AP3)/10*9+1)))/9*10,1)</f>
        <v>0</v>
      </c>
      <c r="AR3" s="254">
        <f t="shared" ref="AR3:AR47" si="22">IF(AQ3&gt;AN3,AQ3,ROUND((10-GEOMEAN(((10-AN3)/10*9+1),((10-AQ3)/10*9+1)))/9*10,1))</f>
        <v>0.2</v>
      </c>
    </row>
    <row r="4" spans="1:44" ht="15.75">
      <c r="A4" s="329" t="s">
        <v>217</v>
      </c>
      <c r="B4" s="330" t="s">
        <v>219</v>
      </c>
      <c r="C4" s="328" t="s">
        <v>74</v>
      </c>
      <c r="D4" s="267">
        <f>ROUND(IF('Данные индикаторов'!D6=0,0.1,IF(LOG('Данные индикаторов'!D6)&gt;D$54,10,IF(LOG('Данные индикаторов'!D6)&lt;D$55,0,10-(D$54-LOG('Данные индикаторов'!D6))/(D$54-D$55)*10))),1)</f>
        <v>0.1</v>
      </c>
      <c r="E4" s="267">
        <f>ROUND(IF('Данные индикаторов'!E6=0,0.1,IF(LOG('Данные индикаторов'!E6)&gt;E$54,10,IF(LOG('Данные индикаторов'!E6)&lt;E$55,0,10-(E$54-LOG('Данные индикаторов'!E6))/(E$54-E$55)*10))),1)</f>
        <v>0.1</v>
      </c>
      <c r="F4" s="267">
        <f t="shared" si="0"/>
        <v>0.1</v>
      </c>
      <c r="G4" s="267">
        <f>ROUND(IF('Данные индикаторов'!H6="No data",0.1,IF('Данные индикаторов'!H6=0,0,IF(LOG('Данные индикаторов'!H6)&gt;G$54,10,IF(LOG('Данные индикаторов'!H6)&lt;G$55,0,10-(G$54-LOG('Данные индикаторов'!H6))/(G$54-G$55)*10)))),1)</f>
        <v>7.4</v>
      </c>
      <c r="H4" s="267">
        <f>ROUND(IF('Данные индикаторов'!F6=0,0,IF(LOG('Данные индикаторов'!F6)&gt;H$54,10,IF(LOG('Данные индикаторов'!F6)&lt;H$55,0,10-(H$54-LOG('Данные индикаторов'!F6))/(H$54-H$55)*10))),1)</f>
        <v>0</v>
      </c>
      <c r="I4" s="267">
        <f>ROUND(IF('Данные индикаторов'!G6=0,0,IF(LOG('Данные индикаторов'!G6)&gt;I$54,10,IF(LOG('Данные индикаторов'!G6)&lt;I$55,0,10-(I$54-LOG('Данные индикаторов'!G6))/(I$54-I$55)*10))),1)</f>
        <v>0</v>
      </c>
      <c r="J4" s="267">
        <f t="shared" si="1"/>
        <v>0</v>
      </c>
      <c r="K4" s="267">
        <f>IF('Данные индикаторов'!J6="No data","x",ROUND(IF('Данные индикаторов'!J6=0,0,IF(LOG('Данные индикаторов'!J6)&gt;K$54,10,IF(LOG('Данные индикаторов'!J6)&lt;K$55,0,10-(K$54-LOG('Данные индикаторов'!J6))/(K$54-K$55)*10))),1))</f>
        <v>0</v>
      </c>
      <c r="L4" s="270">
        <f>'Данные индикаторов'!D6/'Данные индикаторов'!$BL6</f>
        <v>0</v>
      </c>
      <c r="M4" s="270">
        <f>'Данные индикаторов'!E6/'Данные индикаторов'!$BL6</f>
        <v>0</v>
      </c>
      <c r="N4" s="270">
        <f>IF(G4=0.1,0,'Данные индикаторов'!H6/'Данные индикаторов'!$BL6)</f>
        <v>4.8100787412674335E-3</v>
      </c>
      <c r="O4" s="270">
        <f>'Данные индикаторов'!F6/'Данные индикаторов'!$BL6</f>
        <v>0</v>
      </c>
      <c r="P4" s="270">
        <f>'Данные индикаторов'!G6/'Данные индикаторов'!$BL6</f>
        <v>0</v>
      </c>
      <c r="Q4" s="270">
        <f>IF('Данные индикаторов'!J6="No data","x",'Данные индикаторов'!J6/'Данные индикаторов'!$BL6)</f>
        <v>0</v>
      </c>
      <c r="R4" s="267">
        <f t="shared" si="2"/>
        <v>0</v>
      </c>
      <c r="S4" s="267">
        <f t="shared" si="3"/>
        <v>0</v>
      </c>
      <c r="T4" s="267">
        <f t="shared" si="4"/>
        <v>0</v>
      </c>
      <c r="U4" s="267">
        <f t="shared" si="5"/>
        <v>3.2</v>
      </c>
      <c r="V4" s="267">
        <f t="shared" si="6"/>
        <v>0</v>
      </c>
      <c r="W4" s="267">
        <f t="shared" si="7"/>
        <v>0</v>
      </c>
      <c r="X4" s="267">
        <f t="shared" si="8"/>
        <v>0</v>
      </c>
      <c r="Y4" s="267">
        <f>IF('Данные индикаторов'!J6="No data","x",ROUND(IF(Q4&gt;Y$54,10,IF(Q4&lt;Y$55,0,10-(Y$54-Q4)/(Y$54-Y$55)*10)),1))</f>
        <v>0</v>
      </c>
      <c r="Z4" s="261">
        <f t="shared" si="9"/>
        <v>0.1</v>
      </c>
      <c r="AA4" s="261">
        <f t="shared" si="10"/>
        <v>0.1</v>
      </c>
      <c r="AB4" s="264">
        <f t="shared" si="11"/>
        <v>0</v>
      </c>
      <c r="AC4" s="264">
        <f t="shared" si="12"/>
        <v>0</v>
      </c>
      <c r="AD4" s="261">
        <f t="shared" si="13"/>
        <v>0</v>
      </c>
      <c r="AE4" s="261">
        <f t="shared" si="14"/>
        <v>0</v>
      </c>
      <c r="AF4" s="258">
        <f t="shared" si="15"/>
        <v>0.1</v>
      </c>
      <c r="AG4" s="258">
        <f t="shared" si="16"/>
        <v>5.7</v>
      </c>
      <c r="AH4" s="258">
        <f t="shared" si="17"/>
        <v>0</v>
      </c>
      <c r="AI4" s="264">
        <f>IF('Данные индикаторов'!I6="No data","x",IF('Данные индикаторов'!BJ6&lt;1000,"x",ROUND((IF('Данные индикаторов'!I6&gt;AI$54,10,IF('Данные индикаторов'!I6&lt;AI$55,0,10-(AI$54-'Данные индикаторов'!I6)/(AI$54-AI$55)*10))),1)))</f>
        <v>3</v>
      </c>
      <c r="AJ4" s="258">
        <f t="shared" si="18"/>
        <v>1.5</v>
      </c>
      <c r="AK4" s="255">
        <f>IF(ROUND(IF(AJ4="x",(10-GEOMEAN(((10-AF4)/10*9+1),((10-AG4)/10*9+1),((10-AH4)/10*9+1)))/9*10,(10-GEOMEAN(((10-AF4)/10*9+1),((10-AJ4)/10*9+1),((10-AH4)/10*9+1),((10-AG4)/10*9+1)))/9*10),1)=0,0.1,ROUND(IF(AJ4="x",(10-GEOMEAN(((10-AF4)/10*9+1),((10-AG4)/10*9+1),((10-AH4)/10*9+1)))/9*10,(10-GEOMEAN(((10-AF4)/10*9+1),((10-AJ4)/10*9+1),((10-AH4)/10*9+1),((10-AG4)/10*9+1)))/9*10),1))</f>
        <v>2.2000000000000002</v>
      </c>
      <c r="AL4" s="264">
        <f>ROUND(IF('Данные индикаторов'!M6=0,0,IF('Данные индикаторов'!M6&gt;AL$54,10,IF('Данные индикаторов'!M6&lt;AL$55,0,10-(AL$54-'Данные индикаторов'!M6)/(AL$54-AL$55)*10))),1)</f>
        <v>0.6</v>
      </c>
      <c r="AM4" s="264">
        <f>ROUND(IF('Данные индикаторов'!N6=0,0,IF(LOG('Данные индикаторов'!N6)&gt;LOG(AM$54),10,IF(LOG('Данные индикаторов'!N6)&lt;LOG(AM$55),0,10-(LOG(AM$54)-LOG('Данные индикаторов'!N6))/(LOG(AM$54)-LOG(AM$55))*10))),1)</f>
        <v>0</v>
      </c>
      <c r="AN4" s="258">
        <f t="shared" si="20"/>
        <v>0.3</v>
      </c>
      <c r="AO4" s="264">
        <f>'Данные индикаторов'!K6</f>
        <v>0</v>
      </c>
      <c r="AP4" s="264">
        <f>'Данные индикаторов'!L6</f>
        <v>0</v>
      </c>
      <c r="AQ4" s="258">
        <f t="shared" si="21"/>
        <v>0</v>
      </c>
      <c r="AR4" s="255">
        <f t="shared" si="22"/>
        <v>0.2</v>
      </c>
    </row>
    <row r="5" spans="1:44" ht="15.75">
      <c r="A5" s="329" t="s">
        <v>217</v>
      </c>
      <c r="B5" s="330" t="s">
        <v>220</v>
      </c>
      <c r="C5" s="328" t="s">
        <v>75</v>
      </c>
      <c r="D5" s="267">
        <f>ROUND(IF('Данные индикаторов'!D7=0,0.1,IF(LOG('Данные индикаторов'!D7)&gt;D$54,10,IF(LOG('Данные индикаторов'!D7)&lt;D$55,0,10-(D$54-LOG('Данные индикаторов'!D7))/(D$54-D$55)*10))),1)</f>
        <v>8.8000000000000007</v>
      </c>
      <c r="E5" s="267">
        <f>ROUND(IF('Данные индикаторов'!E7=0,0.1,IF(LOG('Данные индикаторов'!E7)&gt;E$54,10,IF(LOG('Данные индикаторов'!E7)&lt;E$55,0,10-(E$54-LOG('Данные индикаторов'!E7))/(E$54-E$55)*10))),1)</f>
        <v>9.1999999999999993</v>
      </c>
      <c r="F5" s="267">
        <f t="shared" si="0"/>
        <v>9</v>
      </c>
      <c r="G5" s="267">
        <f>ROUND(IF('Данные индикаторов'!H7="No data",0.1,IF('Данные индикаторов'!H7=0,0,IF(LOG('Данные индикаторов'!H7)&gt;G$54,10,IF(LOG('Данные индикаторов'!H7)&lt;G$55,0,10-(G$54-LOG('Данные индикаторов'!H7))/(G$54-G$55)*10)))),1)</f>
        <v>8.3000000000000007</v>
      </c>
      <c r="H5" s="267">
        <f>ROUND(IF('Данные индикаторов'!F7=0,0,IF(LOG('Данные индикаторов'!F7)&gt;H$54,10,IF(LOG('Данные индикаторов'!F7)&lt;H$55,0,10-(H$54-LOG('Данные индикаторов'!F7))/(H$54-H$55)*10))),1)</f>
        <v>5.6</v>
      </c>
      <c r="I5" s="267">
        <f>ROUND(IF('Данные индикаторов'!G7=0,0,IF(LOG('Данные индикаторов'!G7)&gt;I$54,10,IF(LOG('Данные индикаторов'!G7)&lt;I$55,0,10-(I$54-LOG('Данные индикаторов'!G7))/(I$54-I$55)*10))),1)</f>
        <v>4.5999999999999996</v>
      </c>
      <c r="J5" s="267">
        <f t="shared" si="1"/>
        <v>5.0999999999999996</v>
      </c>
      <c r="K5" s="267">
        <f>IF('Данные индикаторов'!J7="No data","x",ROUND(IF('Данные индикаторов'!J7=0,0,IF(LOG('Данные индикаторов'!J7)&gt;K$54,10,IF(LOG('Данные индикаторов'!J7)&lt;K$55,0,10-(K$54-LOG('Данные индикаторов'!J7))/(K$54-K$55)*10))),1))</f>
        <v>0</v>
      </c>
      <c r="L5" s="270">
        <f>'Данные индикаторов'!D7/'Данные индикаторов'!$BL7</f>
        <v>1.824932943947025E-3</v>
      </c>
      <c r="M5" s="270">
        <f>'Данные индикаторов'!E7/'Данные индикаторов'!$BL7</f>
        <v>6.6273954235915094E-4</v>
      </c>
      <c r="N5" s="270">
        <f>IF(G5=0.1,0,'Данные индикаторов'!H7/'Данные индикаторов'!$BL7)</f>
        <v>3.2499470891601779E-3</v>
      </c>
      <c r="O5" s="270">
        <f>'Данные индикаторов'!F7/'Данные индикаторов'!$BL7</f>
        <v>2.6627061531384923E-4</v>
      </c>
      <c r="P5" s="270">
        <f>'Данные индикаторов'!G7/'Данные индикаторов'!$BL7</f>
        <v>2.7408657150493485E-5</v>
      </c>
      <c r="Q5" s="270">
        <f>IF('Данные индикаторов'!J7="No data","x",'Данные индикаторов'!J7/'Данные индикаторов'!$BL7)</f>
        <v>0</v>
      </c>
      <c r="R5" s="267">
        <f t="shared" si="2"/>
        <v>9.1</v>
      </c>
      <c r="S5" s="267">
        <f t="shared" si="3"/>
        <v>6.6</v>
      </c>
      <c r="T5" s="267">
        <f t="shared" si="4"/>
        <v>8.1</v>
      </c>
      <c r="U5" s="267">
        <f t="shared" si="5"/>
        <v>2.2000000000000002</v>
      </c>
      <c r="V5" s="267">
        <f t="shared" si="6"/>
        <v>0.9</v>
      </c>
      <c r="W5" s="267">
        <f t="shared" si="7"/>
        <v>0.5</v>
      </c>
      <c r="X5" s="267">
        <f t="shared" si="8"/>
        <v>0.7</v>
      </c>
      <c r="Y5" s="267">
        <f>IF('Данные индикаторов'!J7="No data","x",ROUND(IF(Q5&gt;Y$54,10,IF(Q5&lt;Y$55,0,10-(Y$54-Q5)/(Y$54-Y$55)*10)),1))</f>
        <v>0</v>
      </c>
      <c r="Z5" s="261">
        <f t="shared" si="9"/>
        <v>9</v>
      </c>
      <c r="AA5" s="261">
        <f t="shared" si="10"/>
        <v>7.9</v>
      </c>
      <c r="AB5" s="264">
        <f t="shared" si="11"/>
        <v>3.3</v>
      </c>
      <c r="AC5" s="264">
        <f t="shared" si="12"/>
        <v>2.6</v>
      </c>
      <c r="AD5" s="261">
        <f t="shared" si="13"/>
        <v>3</v>
      </c>
      <c r="AE5" s="261">
        <f t="shared" si="14"/>
        <v>0</v>
      </c>
      <c r="AF5" s="258">
        <f t="shared" si="15"/>
        <v>8.6</v>
      </c>
      <c r="AG5" s="258">
        <f t="shared" si="16"/>
        <v>6.1</v>
      </c>
      <c r="AH5" s="258">
        <f t="shared" si="17"/>
        <v>3.2</v>
      </c>
      <c r="AI5" s="264">
        <f>IF('Данные индикаторов'!I7="No data","x",IF('Данные индикаторов'!BJ7&lt;1000,"x",ROUND((IF('Данные индикаторов'!I7&gt;AI$54,10,IF('Данные индикаторов'!I7&lt;AI$55,0,10-(AI$54-'Данные индикаторов'!I7)/(AI$54-AI$55)*10))),1)))</f>
        <v>5</v>
      </c>
      <c r="AJ5" s="258">
        <f t="shared" si="18"/>
        <v>2.5</v>
      </c>
      <c r="AK5" s="255">
        <f t="shared" si="19"/>
        <v>5.7</v>
      </c>
      <c r="AL5" s="264">
        <f>ROUND(IF('Данные индикаторов'!M7=0,0,IF('Данные индикаторов'!M7&gt;AL$54,10,IF('Данные индикаторов'!M7&lt;AL$55,0,10-(AL$54-'Данные индикаторов'!M7)/(AL$54-AL$55)*10))),1)</f>
        <v>0.6</v>
      </c>
      <c r="AM5" s="264">
        <f>ROUND(IF('Данные индикаторов'!N7=0,0,IF(LOG('Данные индикаторов'!N7)&gt;LOG(AM$54),10,IF(LOG('Данные индикаторов'!N7)&lt;LOG(AM$55),0,10-(LOG(AM$54)-LOG('Данные индикаторов'!N7))/(LOG(AM$54)-LOG(AM$55))*10))),1)</f>
        <v>0</v>
      </c>
      <c r="AN5" s="258">
        <f t="shared" si="20"/>
        <v>0.3</v>
      </c>
      <c r="AO5" s="264">
        <f>'Данные индикаторов'!K7</f>
        <v>0</v>
      </c>
      <c r="AP5" s="264">
        <f>'Данные индикаторов'!L7</f>
        <v>0</v>
      </c>
      <c r="AQ5" s="258">
        <f t="shared" si="21"/>
        <v>0</v>
      </c>
      <c r="AR5" s="255">
        <f t="shared" si="22"/>
        <v>0.2</v>
      </c>
    </row>
    <row r="6" spans="1:44" ht="15.75">
      <c r="A6" s="329" t="s">
        <v>217</v>
      </c>
      <c r="B6" s="331" t="s">
        <v>221</v>
      </c>
      <c r="C6" s="332" t="s">
        <v>76</v>
      </c>
      <c r="D6" s="267">
        <f>ROUND(IF('Данные индикаторов'!D8=0,0.1,IF(LOG('Данные индикаторов'!D8)&gt;D$54,10,IF(LOG('Данные индикаторов'!D8)&lt;D$55,0,10-(D$54-LOG('Данные индикаторов'!D8))/(D$54-D$55)*10))),1)</f>
        <v>8.3000000000000007</v>
      </c>
      <c r="E6" s="267">
        <f>ROUND(IF('Данные индикаторов'!E8=0,0.1,IF(LOG('Данные индикаторов'!E8)&gt;E$54,10,IF(LOG('Данные индикаторов'!E8)&lt;E$55,0,10-(E$54-LOG('Данные индикаторов'!E8))/(E$54-E$55)*10))),1)</f>
        <v>9.9</v>
      </c>
      <c r="F6" s="267">
        <f t="shared" si="0"/>
        <v>9.3000000000000007</v>
      </c>
      <c r="G6" s="267">
        <f>ROUND(IF('Данные индикаторов'!H8="No data",0.1,IF('Данные индикаторов'!H8=0,0,IF(LOG('Данные индикаторов'!H8)&gt;G$54,10,IF(LOG('Данные индикаторов'!H8)&lt;G$55,0,10-(G$54-LOG('Данные индикаторов'!H8))/(G$54-G$55)*10)))),1)</f>
        <v>0</v>
      </c>
      <c r="H6" s="267">
        <f>ROUND(IF('Данные индикаторов'!F8=0,0,IF(LOG('Данные индикаторов'!F8)&gt;H$54,10,IF(LOG('Данные индикаторов'!F8)&lt;H$55,0,10-(H$54-LOG('Данные индикаторов'!F8))/(H$54-H$55)*10))),1)</f>
        <v>0</v>
      </c>
      <c r="I6" s="267">
        <f>ROUND(IF('Данные индикаторов'!G8=0,0,IF(LOG('Данные индикаторов'!G8)&gt;I$54,10,IF(LOG('Данные индикаторов'!G8)&lt;I$55,0,10-(I$54-LOG('Данные индикаторов'!G8))/(I$54-I$55)*10))),1)</f>
        <v>0</v>
      </c>
      <c r="J6" s="267">
        <f t="shared" si="1"/>
        <v>0</v>
      </c>
      <c r="K6" s="267">
        <f>IF('Данные индикаторов'!J8="No data","x",ROUND(IF('Данные индикаторов'!J8=0,0,IF(LOG('Данные индикаторов'!J8)&gt;K$54,10,IF(LOG('Данные индикаторов'!J8)&lt;K$55,0,10-(K$54-LOG('Данные индикаторов'!J8))/(K$54-K$55)*10))),1))</f>
        <v>0</v>
      </c>
      <c r="L6" s="270">
        <f>'Данные индикаторов'!D8/'Данные индикаторов'!$BL8</f>
        <v>1.8714951147425468E-3</v>
      </c>
      <c r="M6" s="270">
        <f>'Данные индикаторов'!E8/'Данные индикаторов'!$BL8</f>
        <v>1.7539203942940574E-3</v>
      </c>
      <c r="N6" s="270">
        <f>IF(G6=0.1,0,'Данные индикаторов'!H8/'Данные индикаторов'!$BL8)</f>
        <v>0</v>
      </c>
      <c r="O6" s="270">
        <f>'Данные индикаторов'!F8/'Данные индикаторов'!$BL8</f>
        <v>0</v>
      </c>
      <c r="P6" s="270">
        <f>'Данные индикаторов'!G8/'Данные индикаторов'!$BL8</f>
        <v>0</v>
      </c>
      <c r="Q6" s="270">
        <f>IF('Данные индикаторов'!J8="No data","x",'Данные индикаторов'!J8/'Данные индикаторов'!$BL8)</f>
        <v>0</v>
      </c>
      <c r="R6" s="267">
        <f t="shared" si="2"/>
        <v>9.4</v>
      </c>
      <c r="S6" s="267">
        <f t="shared" si="3"/>
        <v>10</v>
      </c>
      <c r="T6" s="267">
        <f t="shared" si="4"/>
        <v>9.6999999999999993</v>
      </c>
      <c r="U6" s="267">
        <f t="shared" si="5"/>
        <v>0.1</v>
      </c>
      <c r="V6" s="267">
        <f t="shared" si="6"/>
        <v>0</v>
      </c>
      <c r="W6" s="267">
        <f t="shared" si="7"/>
        <v>0</v>
      </c>
      <c r="X6" s="267">
        <f t="shared" si="8"/>
        <v>0</v>
      </c>
      <c r="Y6" s="267">
        <f>IF('Данные индикаторов'!J8="No data","x",ROUND(IF(Q6&gt;Y$54,10,IF(Q6&lt;Y$55,0,10-(Y$54-Q6)/(Y$54-Y$55)*10)),1))</f>
        <v>0</v>
      </c>
      <c r="Z6" s="261">
        <f t="shared" si="9"/>
        <v>8.9</v>
      </c>
      <c r="AA6" s="261">
        <f t="shared" si="10"/>
        <v>10</v>
      </c>
      <c r="AB6" s="264">
        <f t="shared" si="11"/>
        <v>0</v>
      </c>
      <c r="AC6" s="264">
        <f t="shared" si="12"/>
        <v>0</v>
      </c>
      <c r="AD6" s="261">
        <f t="shared" si="13"/>
        <v>0</v>
      </c>
      <c r="AE6" s="261">
        <f t="shared" si="14"/>
        <v>0</v>
      </c>
      <c r="AF6" s="258">
        <f t="shared" si="15"/>
        <v>9.5</v>
      </c>
      <c r="AG6" s="258">
        <f t="shared" si="16"/>
        <v>0.1</v>
      </c>
      <c r="AH6" s="258">
        <f t="shared" si="17"/>
        <v>0</v>
      </c>
      <c r="AI6" s="264" t="str">
        <f>IF('Данные индикаторов'!I8="No data","x",IF('Данные индикаторов'!BJ8&lt;1000,"x",ROUND((IF('Данные индикаторов'!I8&gt;AI$54,10,IF('Данные индикаторов'!I8&lt;AI$55,0,10-(AI$54-'Данные индикаторов'!I8)/(AI$54-AI$55)*10))),1)))</f>
        <v>x</v>
      </c>
      <c r="AJ6" s="258">
        <f t="shared" si="18"/>
        <v>0</v>
      </c>
      <c r="AK6" s="255">
        <f t="shared" si="19"/>
        <v>4.3</v>
      </c>
      <c r="AL6" s="264">
        <f>ROUND(IF('Данные индикаторов'!M8=0,0,IF('Данные индикаторов'!M8&gt;AL$54,10,IF('Данные индикаторов'!M8&lt;AL$55,0,10-(AL$54-'Данные индикаторов'!M8)/(AL$54-AL$55)*10))),1)</f>
        <v>0.6</v>
      </c>
      <c r="AM6" s="264">
        <f>ROUND(IF('Данные индикаторов'!N8=0,0,IF(LOG('Данные индикаторов'!N8)&gt;LOG(AM$54),10,IF(LOG('Данные индикаторов'!N8)&lt;LOG(AM$55),0,10-(LOG(AM$54)-LOG('Данные индикаторов'!N8))/(LOG(AM$54)-LOG(AM$55))*10))),1)</f>
        <v>0</v>
      </c>
      <c r="AN6" s="258">
        <f t="shared" si="20"/>
        <v>0.3</v>
      </c>
      <c r="AO6" s="264">
        <f>'Данные индикаторов'!K8</f>
        <v>0</v>
      </c>
      <c r="AP6" s="264">
        <f>'Данные индикаторов'!L8</f>
        <v>5</v>
      </c>
      <c r="AQ6" s="258">
        <f t="shared" si="21"/>
        <v>2.9</v>
      </c>
      <c r="AR6" s="255">
        <f t="shared" si="22"/>
        <v>2.9</v>
      </c>
    </row>
    <row r="7" spans="1:44" ht="15.75">
      <c r="A7" s="329" t="s">
        <v>217</v>
      </c>
      <c r="B7" s="331" t="s">
        <v>222</v>
      </c>
      <c r="C7" s="332" t="s">
        <v>77</v>
      </c>
      <c r="D7" s="267">
        <f>ROUND(IF('Данные индикаторов'!D8=0,0.1,IF(LOG('Данные индикаторов'!D8)&gt;D$54,10,IF(LOG('Данные индикаторов'!D8)&lt;D$55,0,10-(D$54-LOG('Данные индикаторов'!D8))/(D$54-D$55)*10))),1)</f>
        <v>8.3000000000000007</v>
      </c>
      <c r="E7" s="267">
        <f>ROUND(IF('Данные индикаторов'!E8=0,0.1,IF(LOG('Данные индикаторов'!E8)&gt;E$54,10,IF(LOG('Данные индикаторов'!E8)&lt;E$55,0,10-(E$54-LOG('Данные индикаторов'!E8))/(E$54-E$55)*10))),1)</f>
        <v>9.9</v>
      </c>
      <c r="F7" s="267">
        <f t="shared" ref="F7" si="23">ROUND((10-GEOMEAN(((10-D7)/10*9+1),((10-E7)/10*9+1)))/9*10,1)</f>
        <v>9.3000000000000007</v>
      </c>
      <c r="G7" s="267">
        <f>ROUND(IF('Данные индикаторов'!H8="No data",0.1,IF('Данные индикаторов'!H8=0,0,IF(LOG('Данные индикаторов'!H8)&gt;G$54,10,IF(LOG('Данные индикаторов'!H8)&lt;G$55,0,10-(G$54-LOG('Данные индикаторов'!H8))/(G$54-G$55)*10)))),1)</f>
        <v>0</v>
      </c>
      <c r="H7" s="267">
        <f>ROUND(IF('Данные индикаторов'!F8=0,0,IF(LOG('Данные индикаторов'!F8)&gt;H$54,10,IF(LOG('Данные индикаторов'!F8)&lt;H$55,0,10-(H$54-LOG('Данные индикаторов'!F8))/(H$54-H$55)*10))),1)</f>
        <v>0</v>
      </c>
      <c r="I7" s="267">
        <f>ROUND(IF('Данные индикаторов'!G8=0,0,IF(LOG('Данные индикаторов'!G8)&gt;I$54,10,IF(LOG('Данные индикаторов'!G8)&lt;I$55,0,10-(I$54-LOG('Данные индикаторов'!G8))/(I$54-I$55)*10))),1)</f>
        <v>0</v>
      </c>
      <c r="J7" s="267">
        <f t="shared" ref="J7" si="24">ROUND((10-GEOMEAN(((10-H7)/10*9+1),((10-I7)/10*9+1)))/9*10,1)</f>
        <v>0</v>
      </c>
      <c r="K7" s="267">
        <f>IF('Данные индикаторов'!J8="No data","x",ROUND(IF('Данные индикаторов'!J8=0,0,IF(LOG('Данные индикаторов'!J8)&gt;K$54,10,IF(LOG('Данные индикаторов'!J8)&lt;K$55,0,10-(K$54-LOG('Данные индикаторов'!J8))/(K$54-K$55)*10))),1))</f>
        <v>0</v>
      </c>
      <c r="L7" s="270">
        <f>'Данные индикаторов'!D8/'Данные индикаторов'!$BL8</f>
        <v>1.8714951147425468E-3</v>
      </c>
      <c r="M7" s="270">
        <f>'Данные индикаторов'!E8/'Данные индикаторов'!$BL8</f>
        <v>1.7539203942940574E-3</v>
      </c>
      <c r="N7" s="270">
        <f>IF(G7=0.1,0,'Данные индикаторов'!H8/'Данные индикаторов'!$BL8)</f>
        <v>0</v>
      </c>
      <c r="O7" s="270">
        <f>'Данные индикаторов'!F8/'Данные индикаторов'!$BL8</f>
        <v>0</v>
      </c>
      <c r="P7" s="270">
        <f>'Данные индикаторов'!G8/'Данные индикаторов'!$BL8</f>
        <v>0</v>
      </c>
      <c r="Q7" s="270">
        <f>IF('Данные индикаторов'!J8="No data","x",'Данные индикаторов'!J8/'Данные индикаторов'!$BL8)</f>
        <v>0</v>
      </c>
      <c r="R7" s="267">
        <f t="shared" si="2"/>
        <v>9.4</v>
      </c>
      <c r="S7" s="267">
        <f t="shared" si="3"/>
        <v>10</v>
      </c>
      <c r="T7" s="267">
        <f t="shared" ref="T7" si="25">ROUND(((10-GEOMEAN(((10-R7)/10*9+1),((10-S7)/10*9+1)))/9*10),1)</f>
        <v>9.6999999999999993</v>
      </c>
      <c r="U7" s="267">
        <f t="shared" si="5"/>
        <v>0.1</v>
      </c>
      <c r="V7" s="267">
        <f t="shared" si="6"/>
        <v>0</v>
      </c>
      <c r="W7" s="267">
        <f t="shared" si="7"/>
        <v>0</v>
      </c>
      <c r="X7" s="267">
        <f t="shared" ref="X7" si="26">ROUND(((10-GEOMEAN(((10-V7)/10*9+1),((10-W7)/10*9+1)))/9*10),1)</f>
        <v>0</v>
      </c>
      <c r="Y7" s="267">
        <f>IF('Данные индикаторов'!J8="No data","x",ROUND(IF(Q7&gt;Y$54,10,IF(Q7&lt;Y$55,0,10-(Y$54-Q7)/(Y$54-Y$55)*10)),1))</f>
        <v>0</v>
      </c>
      <c r="Z7" s="261">
        <f t="shared" ref="Z7" si="27">ROUND(AVERAGE(D7,R7),1)</f>
        <v>8.9</v>
      </c>
      <c r="AA7" s="261">
        <f t="shared" ref="AA7" si="28">ROUND(AVERAGE(E7,S7),1)</f>
        <v>10</v>
      </c>
      <c r="AB7" s="264">
        <f t="shared" ref="AB7" si="29">ROUND(AVERAGE(V7,H7),1)</f>
        <v>0</v>
      </c>
      <c r="AC7" s="264">
        <f t="shared" ref="AC7" si="30">ROUND(AVERAGE(W7,I7),1)</f>
        <v>0</v>
      </c>
      <c r="AD7" s="261">
        <f t="shared" ref="AD7" si="31">ROUND((10-GEOMEAN(((10-AB7)/10*9+1),((10-AC7)/10*9+1)))/9*10,1)</f>
        <v>0</v>
      </c>
      <c r="AE7" s="261">
        <f t="shared" ref="AE7" si="32">IF(K7="x","x",ROUND((10-GEOMEAN(((10-K7)/10*9+1),((10-Y7)/10*9+1)))/9*10,1))</f>
        <v>0</v>
      </c>
      <c r="AF7" s="258">
        <f t="shared" ref="AF7" si="33">ROUND((10-GEOMEAN(((10-F7)/10*9+1),((10-T7)/10*9+1)))/9*10,1)</f>
        <v>9.5</v>
      </c>
      <c r="AG7" s="258">
        <f t="shared" ref="AG7" si="34">ROUND(IF(AND(U7="x",G7="x"),"x",(10-GEOMEAN(((10-G7)/10*9+1),((10-U7)/10*9+1)))/9*10),1)</f>
        <v>0.1</v>
      </c>
      <c r="AH7" s="258">
        <f t="shared" ref="AH7" si="35">ROUND((10-GEOMEAN(((10-J7)/10*9+1),((10-X7)/10*9+1)))/9*10,1)</f>
        <v>0</v>
      </c>
      <c r="AI7" s="264" t="str">
        <f>IF('Данные индикаторов'!I8="No data","x",IF('Данные индикаторов'!BJ8&lt;1000,"x",ROUND((IF('Данные индикаторов'!I8&gt;AI$54,10,IF('Данные индикаторов'!I8&lt;AI$55,0,10-(AI$54-'Данные индикаторов'!I8)/(AI$54-AI$55)*10))),1)))</f>
        <v>x</v>
      </c>
      <c r="AJ7" s="258">
        <f t="shared" ref="AJ7" si="36">IF(AND(AE7="x",AI7="x"),"x",ROUND(AVERAGE(AE7,AI7),1))</f>
        <v>0</v>
      </c>
      <c r="AK7" s="255">
        <f t="shared" ref="AK7" si="37">IF(ROUND(IF(AJ7="x",(10-GEOMEAN(((10-AF7)/10*9+1),((10-AG7)/10*9+1),((10-AH7)/10*9+1)))/9*10,(10-GEOMEAN(((10-AF7)/10*9+1),((10-AJ7)/10*9+1),((10-AH7)/10*9+1),((10-AG7)/10*9+1)))/9*10),1)=0,0.1,ROUND(IF(AJ7="x",(10-GEOMEAN(((10-AF7)/10*9+1),((10-AG7)/10*9+1),((10-AH7)/10*9+1)))/9*10,(10-GEOMEAN(((10-AF7)/10*9+1),((10-AJ7)/10*9+1),((10-AH7)/10*9+1),((10-AG7)/10*9+1)))/9*10),1))</f>
        <v>4.3</v>
      </c>
      <c r="AL7" s="264">
        <f>ROUND(IF('Данные индикаторов'!M8=0,0,IF('Данные индикаторов'!M8&gt;AL$54,10,IF('Данные индикаторов'!M8&lt;AL$55,0,10-(AL$54-'Данные индикаторов'!M8)/(AL$54-AL$55)*10))),1)</f>
        <v>0.6</v>
      </c>
      <c r="AM7" s="264">
        <f>ROUND(IF('Данные индикаторов'!N8=0,0,IF(LOG('Данные индикаторов'!N8)&gt;LOG(AM$54),10,IF(LOG('Данные индикаторов'!N8)&lt;LOG(AM$55),0,10-(LOG(AM$54)-LOG('Данные индикаторов'!N8))/(LOG(AM$54)-LOG(AM$55))*10))),1)</f>
        <v>0</v>
      </c>
      <c r="AN7" s="258">
        <f t="shared" ref="AN7" si="38">ROUND((10-GEOMEAN(((10-AL7)/10*9+1),((10-AM7)/10*9+1)))/9*10,1)</f>
        <v>0.3</v>
      </c>
      <c r="AO7" s="264">
        <f>'Данные индикаторов'!K8</f>
        <v>0</v>
      </c>
      <c r="AP7" s="264">
        <f>'Данные индикаторов'!L8</f>
        <v>5</v>
      </c>
      <c r="AQ7" s="258">
        <f t="shared" ref="AQ7" si="39">ROUND((10-GEOMEAN(((10-AO7)/10*9+1),((10-AP7)/10*9+1)))/9*10,1)</f>
        <v>2.9</v>
      </c>
      <c r="AR7" s="255">
        <f t="shared" ref="AR7" si="40">IF(AQ7&gt;AN7,AQ7,ROUND((10-GEOMEAN(((10-AN7)/10*9+1),((10-AQ7)/10*9+1)))/9*10,1))</f>
        <v>2.9</v>
      </c>
    </row>
    <row r="8" spans="1:44" ht="15.75">
      <c r="A8" s="329" t="s">
        <v>217</v>
      </c>
      <c r="B8" s="331" t="s">
        <v>223</v>
      </c>
      <c r="C8" s="332" t="s">
        <v>78</v>
      </c>
      <c r="D8" s="267">
        <f>ROUND(IF('Данные индикаторов'!D10=0,0.1,IF(LOG('Данные индикаторов'!D10)&gt;D$54,10,IF(LOG('Данные индикаторов'!D10)&lt;D$55,0,10-(D$54-LOG('Данные индикаторов'!D10))/(D$54-D$55)*10))),1)</f>
        <v>6.8</v>
      </c>
      <c r="E8" s="267">
        <f>ROUND(IF('Данные индикаторов'!E10=0,0.1,IF(LOG('Данные индикаторов'!E10)&gt;E$54,10,IF(LOG('Данные индикаторов'!E10)&lt;E$55,0,10-(E$54-LOG('Данные индикаторов'!E10))/(E$54-E$55)*10))),1)</f>
        <v>0.1</v>
      </c>
      <c r="F8" s="267">
        <f t="shared" si="0"/>
        <v>4.2</v>
      </c>
      <c r="G8" s="267">
        <f>ROUND(IF('Данные индикаторов'!H10="No data",0.1,IF('Данные индикаторов'!H10=0,0,IF(LOG('Данные индикаторов'!H10)&gt;G$54,10,IF(LOG('Данные индикаторов'!H10)&lt;G$55,0,10-(G$54-LOG('Данные индикаторов'!H10))/(G$54-G$55)*10)))),1)</f>
        <v>8.6</v>
      </c>
      <c r="H8" s="267">
        <f>ROUND(IF('Данные индикаторов'!F10=0,0,IF(LOG('Данные индикаторов'!F10)&gt;H$54,10,IF(LOG('Данные индикаторов'!F10)&lt;H$55,0,10-(H$54-LOG('Данные индикаторов'!F10))/(H$54-H$55)*10))),1)</f>
        <v>4.5999999999999996</v>
      </c>
      <c r="I8" s="267">
        <f>ROUND(IF('Данные индикаторов'!G10=0,0,IF(LOG('Данные индикаторов'!G10)&gt;I$54,10,IF(LOG('Данные индикаторов'!G10)&lt;I$55,0,10-(I$54-LOG('Данные индикаторов'!G10))/(I$54-I$55)*10))),1)</f>
        <v>0</v>
      </c>
      <c r="J8" s="267">
        <f t="shared" si="1"/>
        <v>2.6</v>
      </c>
      <c r="K8" s="267">
        <f>IF('Данные индикаторов'!J10="No data","x",ROUND(IF('Данные индикаторов'!J10=0,0,IF(LOG('Данные индикаторов'!J10)&gt;K$54,10,IF(LOG('Данные индикаторов'!J10)&lt;K$55,0,10-(K$54-LOG('Данные индикаторов'!J10))/(K$54-K$55)*10))),1))</f>
        <v>0</v>
      </c>
      <c r="L8" s="270">
        <f>'Данные индикаторов'!D10/'Данные индикаторов'!$BL10</f>
        <v>2.0127387434264649E-3</v>
      </c>
      <c r="M8" s="270">
        <f>'Данные индикаторов'!E10/'Данные индикаторов'!$BL10</f>
        <v>0</v>
      </c>
      <c r="N8" s="270">
        <f>IF(G8=0.1,0,'Данные индикаторов'!H10/'Данные индикаторов'!$BL10)</f>
        <v>1.8455922977415492E-2</v>
      </c>
      <c r="O8" s="270">
        <f>'Данные индикаторов'!F10/'Данные индикаторов'!$BL10</f>
        <v>3.7560178221301711E-4</v>
      </c>
      <c r="P8" s="270">
        <f>'Данные индикаторов'!G10/'Данные индикаторов'!$BL10</f>
        <v>0</v>
      </c>
      <c r="Q8" s="270">
        <f>IF('Данные индикаторов'!J10="No data","x",'Данные индикаторов'!J10/'Данные индикаторов'!$BL10)</f>
        <v>0</v>
      </c>
      <c r="R8" s="267">
        <f t="shared" si="2"/>
        <v>10</v>
      </c>
      <c r="S8" s="267">
        <f t="shared" si="3"/>
        <v>0</v>
      </c>
      <c r="T8" s="267">
        <f t="shared" si="4"/>
        <v>7.6</v>
      </c>
      <c r="U8" s="267">
        <f t="shared" si="5"/>
        <v>10</v>
      </c>
      <c r="V8" s="267">
        <f t="shared" si="6"/>
        <v>1.3</v>
      </c>
      <c r="W8" s="267">
        <f t="shared" si="7"/>
        <v>0</v>
      </c>
      <c r="X8" s="267">
        <f t="shared" si="8"/>
        <v>0.7</v>
      </c>
      <c r="Y8" s="267">
        <f>IF('Данные индикаторов'!J10="No data","x",ROUND(IF(Q8&gt;Y$54,10,IF(Q8&lt;Y$55,0,10-(Y$54-Q8)/(Y$54-Y$55)*10)),1))</f>
        <v>0</v>
      </c>
      <c r="Z8" s="261">
        <f t="shared" si="9"/>
        <v>8.4</v>
      </c>
      <c r="AA8" s="261">
        <f t="shared" si="10"/>
        <v>0.1</v>
      </c>
      <c r="AB8" s="264">
        <f t="shared" si="11"/>
        <v>3</v>
      </c>
      <c r="AC8" s="264">
        <f t="shared" si="12"/>
        <v>0</v>
      </c>
      <c r="AD8" s="261">
        <f t="shared" si="13"/>
        <v>1.6</v>
      </c>
      <c r="AE8" s="261">
        <f t="shared" si="14"/>
        <v>0</v>
      </c>
      <c r="AF8" s="258">
        <f t="shared" si="15"/>
        <v>6.2</v>
      </c>
      <c r="AG8" s="258">
        <f t="shared" si="16"/>
        <v>9.4</v>
      </c>
      <c r="AH8" s="258">
        <f t="shared" si="17"/>
        <v>1.7</v>
      </c>
      <c r="AI8" s="264">
        <f>IF('Данные индикаторов'!I10="No data","x",IF('Данные индикаторов'!BJ10&lt;1000,"x",ROUND((IF('Данные индикаторов'!I10&gt;AI$54,10,IF('Данные индикаторов'!I10&lt;AI$55,0,10-(AI$54-'Данные индикаторов'!I10)/(AI$54-AI$55)*10))),1)))</f>
        <v>10</v>
      </c>
      <c r="AJ8" s="258">
        <f t="shared" si="18"/>
        <v>5</v>
      </c>
      <c r="AK8" s="255">
        <f t="shared" si="19"/>
        <v>6.4</v>
      </c>
      <c r="AL8" s="264">
        <f>ROUND(IF('Данные индикаторов'!M10=0,0,IF('Данные индикаторов'!M10&gt;AL$54,10,IF('Данные индикаторов'!M10&lt;AL$55,0,10-(AL$54-'Данные индикаторов'!M10)/(AL$54-AL$55)*10))),1)</f>
        <v>0.6</v>
      </c>
      <c r="AM8" s="264">
        <f>ROUND(IF('Данные индикаторов'!N10=0,0,IF(LOG('Данные индикаторов'!N10)&gt;LOG(AM$54),10,IF(LOG('Данные индикаторов'!N10)&lt;LOG(AM$55),0,10-(LOG(AM$54)-LOG('Данные индикаторов'!N10))/(LOG(AM$54)-LOG(AM$55))*10))),1)</f>
        <v>0</v>
      </c>
      <c r="AN8" s="258">
        <f t="shared" si="20"/>
        <v>0.3</v>
      </c>
      <c r="AO8" s="264">
        <f>'Данные индикаторов'!K10</f>
        <v>0</v>
      </c>
      <c r="AP8" s="264">
        <f>'Данные индикаторов'!L10</f>
        <v>0</v>
      </c>
      <c r="AQ8" s="258">
        <f t="shared" si="21"/>
        <v>0</v>
      </c>
      <c r="AR8" s="255">
        <f t="shared" si="22"/>
        <v>0.2</v>
      </c>
    </row>
    <row r="9" spans="1:44" ht="15.75">
      <c r="A9" s="329" t="s">
        <v>217</v>
      </c>
      <c r="B9" s="331" t="s">
        <v>224</v>
      </c>
      <c r="C9" s="332" t="s">
        <v>79</v>
      </c>
      <c r="D9" s="267">
        <f>ROUND(IF('Данные индикаторов'!D11=0,0.1,IF(LOG('Данные индикаторов'!D11)&gt;D$54,10,IF(LOG('Данные индикаторов'!D11)&lt;D$55,0,10-(D$54-LOG('Данные индикаторов'!D11))/(D$54-D$55)*10))),1)</f>
        <v>0.1</v>
      </c>
      <c r="E9" s="267">
        <f>ROUND(IF('Данные индикаторов'!E11=0,0.1,IF(LOG('Данные индикаторов'!E11)&gt;E$54,10,IF(LOG('Данные индикаторов'!E11)&lt;E$55,0,10-(E$54-LOG('Данные индикаторов'!E11))/(E$54-E$55)*10))),1)</f>
        <v>0.1</v>
      </c>
      <c r="F9" s="267">
        <f t="shared" si="0"/>
        <v>0.1</v>
      </c>
      <c r="G9" s="267">
        <f>ROUND(IF('Данные индикаторов'!H11="No data",0.1,IF('Данные индикаторов'!H11=0,0,IF(LOG('Данные индикаторов'!H11)&gt;G$54,10,IF(LOG('Данные индикаторов'!H11)&lt;G$55,0,10-(G$54-LOG('Данные индикаторов'!H11))/(G$54-G$55)*10)))),1)</f>
        <v>8.6999999999999993</v>
      </c>
      <c r="H9" s="267">
        <f>ROUND(IF('Данные индикаторов'!F11=0,0,IF(LOG('Данные индикаторов'!F11)&gt;H$54,10,IF(LOG('Данные индикаторов'!F11)&lt;H$55,0,10-(H$54-LOG('Данные индикаторов'!F11))/(H$54-H$55)*10))),1)</f>
        <v>0</v>
      </c>
      <c r="I9" s="267">
        <f>ROUND(IF('Данные индикаторов'!G11=0,0,IF(LOG('Данные индикаторов'!G11)&gt;I$54,10,IF(LOG('Данные индикаторов'!G11)&lt;I$55,0,10-(I$54-LOG('Данные индикаторов'!G11))/(I$54-I$55)*10))),1)</f>
        <v>0</v>
      </c>
      <c r="J9" s="267">
        <f t="shared" si="1"/>
        <v>0</v>
      </c>
      <c r="K9" s="267">
        <f>IF('Данные индикаторов'!J11="No data","x",ROUND(IF('Данные индикаторов'!J11=0,0,IF(LOG('Данные индикаторов'!J11)&gt;K$54,10,IF(LOG('Данные индикаторов'!J11)&lt;K$55,0,10-(K$54-LOG('Данные индикаторов'!J11))/(K$54-K$55)*10))),1))</f>
        <v>0</v>
      </c>
      <c r="L9" s="270">
        <f>'Данные индикаторов'!D11/'Данные индикаторов'!$BL11</f>
        <v>0</v>
      </c>
      <c r="M9" s="270">
        <f>'Данные индикаторов'!E11/'Данные индикаторов'!$BL11</f>
        <v>0</v>
      </c>
      <c r="N9" s="270">
        <f>IF(G9=0.1,0,'Данные индикаторов'!H11/'Данные индикаторов'!$BL11)</f>
        <v>8.08248335057693E-3</v>
      </c>
      <c r="O9" s="270">
        <f>'Данные индикаторов'!F11/'Данные индикаторов'!$BL11</f>
        <v>0</v>
      </c>
      <c r="P9" s="270">
        <f>'Данные индикаторов'!G11/'Данные индикаторов'!$BL11</f>
        <v>0</v>
      </c>
      <c r="Q9" s="270">
        <f>IF('Данные индикаторов'!J11="No data","x",'Данные индикаторов'!J11/'Данные индикаторов'!$BL11)</f>
        <v>0</v>
      </c>
      <c r="R9" s="267">
        <f t="shared" si="2"/>
        <v>0</v>
      </c>
      <c r="S9" s="267">
        <f t="shared" si="3"/>
        <v>0</v>
      </c>
      <c r="T9" s="267">
        <f t="shared" si="4"/>
        <v>0</v>
      </c>
      <c r="U9" s="267">
        <f t="shared" si="5"/>
        <v>5.4</v>
      </c>
      <c r="V9" s="267">
        <f t="shared" si="6"/>
        <v>0</v>
      </c>
      <c r="W9" s="267">
        <f t="shared" si="7"/>
        <v>0</v>
      </c>
      <c r="X9" s="267">
        <f t="shared" si="8"/>
        <v>0</v>
      </c>
      <c r="Y9" s="267">
        <f>IF('Данные индикаторов'!J11="No data","x",ROUND(IF(Q9&gt;Y$54,10,IF(Q9&lt;Y$55,0,10-(Y$54-Q9)/(Y$54-Y$55)*10)),1))</f>
        <v>0</v>
      </c>
      <c r="Z9" s="261">
        <f t="shared" si="9"/>
        <v>0.1</v>
      </c>
      <c r="AA9" s="261">
        <f t="shared" si="10"/>
        <v>0.1</v>
      </c>
      <c r="AB9" s="264">
        <f t="shared" si="11"/>
        <v>0</v>
      </c>
      <c r="AC9" s="264">
        <f t="shared" si="12"/>
        <v>0</v>
      </c>
      <c r="AD9" s="261">
        <f t="shared" si="13"/>
        <v>0</v>
      </c>
      <c r="AE9" s="261">
        <f t="shared" si="14"/>
        <v>0</v>
      </c>
      <c r="AF9" s="258">
        <f t="shared" si="15"/>
        <v>0.1</v>
      </c>
      <c r="AG9" s="258">
        <f t="shared" si="16"/>
        <v>7.4</v>
      </c>
      <c r="AH9" s="258">
        <f t="shared" si="17"/>
        <v>0</v>
      </c>
      <c r="AI9" s="264">
        <f>IF('Данные индикаторов'!I11="No data","x",IF('Данные индикаторов'!BJ11&lt;1000,"x",ROUND((IF('Данные индикаторов'!I11&gt;AI$54,10,IF('Данные индикаторов'!I11&lt;AI$55,0,10-(AI$54-'Данные индикаторов'!I11)/(AI$54-AI$55)*10))),1)))</f>
        <v>1</v>
      </c>
      <c r="AJ9" s="258">
        <f t="shared" si="18"/>
        <v>0.5</v>
      </c>
      <c r="AK9" s="255">
        <f t="shared" si="19"/>
        <v>2.8</v>
      </c>
      <c r="AL9" s="264">
        <f>ROUND(IF('Данные индикаторов'!M11=0,0,IF('Данные индикаторов'!M11&gt;AL$54,10,IF('Данные индикаторов'!M11&lt;AL$55,0,10-(AL$54-'Данные индикаторов'!M11)/(AL$54-AL$55)*10))),1)</f>
        <v>0.6</v>
      </c>
      <c r="AM9" s="264">
        <f>ROUND(IF('Данные индикаторов'!N11=0,0,IF(LOG('Данные индикаторов'!N11)&gt;LOG(AM$54),10,IF(LOG('Данные индикаторов'!N11)&lt;LOG(AM$55),0,10-(LOG(AM$54)-LOG('Данные индикаторов'!N11))/(LOG(AM$54)-LOG(AM$55))*10))),1)</f>
        <v>0</v>
      </c>
      <c r="AN9" s="258">
        <f t="shared" si="20"/>
        <v>0.3</v>
      </c>
      <c r="AO9" s="264">
        <f>'Данные индикаторов'!K11</f>
        <v>0</v>
      </c>
      <c r="AP9" s="264">
        <f>'Данные индикаторов'!L11</f>
        <v>0</v>
      </c>
      <c r="AQ9" s="258">
        <f t="shared" si="21"/>
        <v>0</v>
      </c>
      <c r="AR9" s="255">
        <f t="shared" si="22"/>
        <v>0.2</v>
      </c>
    </row>
    <row r="10" spans="1:44" ht="15.75">
      <c r="A10" s="329" t="s">
        <v>217</v>
      </c>
      <c r="B10" s="331" t="s">
        <v>225</v>
      </c>
      <c r="C10" s="332" t="s">
        <v>81</v>
      </c>
      <c r="D10" s="267">
        <f>ROUND(IF('Данные индикаторов'!D12=0,0.1,IF(LOG('Данные индикаторов'!D12)&gt;D$54,10,IF(LOG('Данные индикаторов'!D12)&lt;D$55,0,10-(D$54-LOG('Данные индикаторов'!D12))/(D$54-D$55)*10))),1)</f>
        <v>0.1</v>
      </c>
      <c r="E10" s="267">
        <f>ROUND(IF('Данные индикаторов'!E12=0,0.1,IF(LOG('Данные индикаторов'!E12)&gt;E$54,10,IF(LOG('Данные индикаторов'!E12)&lt;E$55,0,10-(E$54-LOG('Данные индикаторов'!E12))/(E$54-E$55)*10))),1)</f>
        <v>0.1</v>
      </c>
      <c r="F10" s="267">
        <f t="shared" si="0"/>
        <v>0.1</v>
      </c>
      <c r="G10" s="267">
        <f>ROUND(IF('Данные индикаторов'!H12="No data",0.1,IF('Данные индикаторов'!H12=0,0,IF(LOG('Данные индикаторов'!H12)&gt;G$54,10,IF(LOG('Данные индикаторов'!H12)&lt;G$55,0,10-(G$54-LOG('Данные индикаторов'!H12))/(G$54-G$55)*10)))),1)</f>
        <v>7.5</v>
      </c>
      <c r="H10" s="267">
        <f>ROUND(IF('Данные индикаторов'!F12=0,0,IF(LOG('Данные индикаторов'!F12)&gt;H$54,10,IF(LOG('Данные индикаторов'!F12)&lt;H$55,0,10-(H$54-LOG('Данные индикаторов'!F12))/(H$54-H$55)*10))),1)</f>
        <v>0</v>
      </c>
      <c r="I10" s="267">
        <f>ROUND(IF('Данные индикаторов'!G12=0,0,IF(LOG('Данные индикаторов'!G12)&gt;I$54,10,IF(LOG('Данные индикаторов'!G12)&lt;I$55,0,10-(I$54-LOG('Данные индикаторов'!G12))/(I$54-I$55)*10))),1)</f>
        <v>0</v>
      </c>
      <c r="J10" s="267">
        <f t="shared" si="1"/>
        <v>0</v>
      </c>
      <c r="K10" s="267">
        <f>IF('Данные индикаторов'!J12="No data","x",ROUND(IF('Данные индикаторов'!J12=0,0,IF(LOG('Данные индикаторов'!J12)&gt;K$54,10,IF(LOG('Данные индикаторов'!J12)&lt;K$55,0,10-(K$54-LOG('Данные индикаторов'!J12))/(K$54-K$55)*10))),1))</f>
        <v>0</v>
      </c>
      <c r="L10" s="270">
        <f>'Данные индикаторов'!D12/'Данные индикаторов'!$BL12</f>
        <v>0</v>
      </c>
      <c r="M10" s="270">
        <f>'Данные индикаторов'!E12/'Данные индикаторов'!$BL12</f>
        <v>0</v>
      </c>
      <c r="N10" s="270">
        <f>IF(G10=0.1,0,'Данные индикаторов'!H12/'Данные индикаторов'!$BL12)</f>
        <v>3.0813570051391229E-3</v>
      </c>
      <c r="O10" s="270">
        <f>'Данные индикаторов'!F12/'Данные индикаторов'!$BL12</f>
        <v>0</v>
      </c>
      <c r="P10" s="270">
        <f>'Данные индикаторов'!G12/'Данные индикаторов'!$BL12</f>
        <v>0</v>
      </c>
      <c r="Q10" s="270">
        <f>IF('Данные индикаторов'!J12="No data","x",'Данные индикаторов'!J12/'Данные индикаторов'!$BL12)</f>
        <v>0</v>
      </c>
      <c r="R10" s="267">
        <f t="shared" si="2"/>
        <v>0</v>
      </c>
      <c r="S10" s="267">
        <f t="shared" si="3"/>
        <v>0</v>
      </c>
      <c r="T10" s="267">
        <f t="shared" si="4"/>
        <v>0</v>
      </c>
      <c r="U10" s="267">
        <f t="shared" si="5"/>
        <v>2.1</v>
      </c>
      <c r="V10" s="267">
        <f t="shared" si="6"/>
        <v>0</v>
      </c>
      <c r="W10" s="267">
        <f t="shared" si="7"/>
        <v>0</v>
      </c>
      <c r="X10" s="267">
        <f t="shared" si="8"/>
        <v>0</v>
      </c>
      <c r="Y10" s="267">
        <f>IF('Данные индикаторов'!J12="No data","x",ROUND(IF(Q10&gt;Y$54,10,IF(Q10&lt;Y$55,0,10-(Y$54-Q10)/(Y$54-Y$55)*10)),1))</f>
        <v>0</v>
      </c>
      <c r="Z10" s="261">
        <f t="shared" si="9"/>
        <v>0.1</v>
      </c>
      <c r="AA10" s="261">
        <f t="shared" si="10"/>
        <v>0.1</v>
      </c>
      <c r="AB10" s="264">
        <f t="shared" si="11"/>
        <v>0</v>
      </c>
      <c r="AC10" s="264">
        <f t="shared" si="12"/>
        <v>0</v>
      </c>
      <c r="AD10" s="261">
        <f t="shared" si="13"/>
        <v>0</v>
      </c>
      <c r="AE10" s="261">
        <f t="shared" si="14"/>
        <v>0</v>
      </c>
      <c r="AF10" s="258">
        <f t="shared" si="15"/>
        <v>0.1</v>
      </c>
      <c r="AG10" s="258">
        <f t="shared" si="16"/>
        <v>5.4</v>
      </c>
      <c r="AH10" s="258">
        <f t="shared" si="17"/>
        <v>0</v>
      </c>
      <c r="AI10" s="264">
        <f>IF('Данные индикаторов'!I12="No data","x",IF('Данные индикаторов'!BJ12&lt;1000,"x",ROUND((IF('Данные индикаторов'!I12&gt;AI$54,10,IF('Данные индикаторов'!I12&lt;AI$55,0,10-(AI$54-'Данные индикаторов'!I12)/(AI$54-AI$55)*10))),1)))</f>
        <v>1</v>
      </c>
      <c r="AJ10" s="258">
        <f t="shared" si="18"/>
        <v>0.5</v>
      </c>
      <c r="AK10" s="255">
        <f t="shared" si="19"/>
        <v>1.8</v>
      </c>
      <c r="AL10" s="264">
        <f>ROUND(IF('Данные индикаторов'!M12=0,0,IF('Данные индикаторов'!M12&gt;AL$54,10,IF('Данные индикаторов'!M12&lt;AL$55,0,10-(AL$54-'Данные индикаторов'!M12)/(AL$54-AL$55)*10))),1)</f>
        <v>0.6</v>
      </c>
      <c r="AM10" s="264">
        <f>ROUND(IF('Данные индикаторов'!N12=0,0,IF(LOG('Данные индикаторов'!N12)&gt;LOG(AM$54),10,IF(LOG('Данные индикаторов'!N12)&lt;LOG(AM$55),0,10-(LOG(AM$54)-LOG('Данные индикаторов'!N12))/(LOG(AM$54)-LOG(AM$55))*10))),1)</f>
        <v>0</v>
      </c>
      <c r="AN10" s="258">
        <f t="shared" si="20"/>
        <v>0.3</v>
      </c>
      <c r="AO10" s="264">
        <f>'Данные индикаторов'!K12</f>
        <v>0</v>
      </c>
      <c r="AP10" s="264">
        <f>'Данные индикаторов'!L12</f>
        <v>0</v>
      </c>
      <c r="AQ10" s="258">
        <f t="shared" si="21"/>
        <v>0</v>
      </c>
      <c r="AR10" s="255">
        <f t="shared" si="22"/>
        <v>0.2</v>
      </c>
    </row>
    <row r="11" spans="1:44" ht="15.75">
      <c r="A11" s="329" t="s">
        <v>217</v>
      </c>
      <c r="B11" s="331" t="s">
        <v>226</v>
      </c>
      <c r="C11" s="332" t="s">
        <v>82</v>
      </c>
      <c r="D11" s="267">
        <f>ROUND(IF('Данные индикаторов'!D13=0,0.1,IF(LOG('Данные индикаторов'!D13)&gt;D$54,10,IF(LOG('Данные индикаторов'!D13)&lt;D$55,0,10-(D$54-LOG('Данные индикаторов'!D13))/(D$54-D$55)*10))),1)</f>
        <v>0.1</v>
      </c>
      <c r="E11" s="267">
        <f>ROUND(IF('Данные индикаторов'!E13=0,0.1,IF(LOG('Данные индикаторов'!E13)&gt;E$54,10,IF(LOG('Данные индикаторов'!E13)&lt;E$55,0,10-(E$54-LOG('Данные индикаторов'!E13))/(E$54-E$55)*10))),1)</f>
        <v>0.1</v>
      </c>
      <c r="F11" s="267">
        <f t="shared" si="0"/>
        <v>0.1</v>
      </c>
      <c r="G11" s="267">
        <f>ROUND(IF('Данные индикаторов'!H13="No data",0.1,IF('Данные индикаторов'!H13=0,0,IF(LOG('Данные индикаторов'!H13)&gt;G$54,10,IF(LOG('Данные индикаторов'!H13)&lt;G$55,0,10-(G$54-LOG('Данные индикаторов'!H13))/(G$54-G$55)*10)))),1)</f>
        <v>7.4</v>
      </c>
      <c r="H11" s="267">
        <f>ROUND(IF('Данные индикаторов'!F13=0,0,IF(LOG('Данные индикаторов'!F13)&gt;H$54,10,IF(LOG('Данные индикаторов'!F13)&lt;H$55,0,10-(H$54-LOG('Данные индикаторов'!F13))/(H$54-H$55)*10))),1)</f>
        <v>0</v>
      </c>
      <c r="I11" s="267">
        <f>ROUND(IF('Данные индикаторов'!G13=0,0,IF(LOG('Данные индикаторов'!G13)&gt;I$54,10,IF(LOG('Данные индикаторов'!G13)&lt;I$55,0,10-(I$54-LOG('Данные индикаторов'!G13))/(I$54-I$55)*10))),1)</f>
        <v>0</v>
      </c>
      <c r="J11" s="267">
        <f t="shared" si="1"/>
        <v>0</v>
      </c>
      <c r="K11" s="267">
        <f>IF('Данные индикаторов'!J13="No data","x",ROUND(IF('Данные индикаторов'!J13=0,0,IF(LOG('Данные индикаторов'!J13)&gt;K$54,10,IF(LOG('Данные индикаторов'!J13)&lt;K$55,0,10-(K$54-LOG('Данные индикаторов'!J13))/(K$54-K$55)*10))),1))</f>
        <v>0</v>
      </c>
      <c r="L11" s="270">
        <f>'Данные индикаторов'!D13/'Данные индикаторов'!$BL13</f>
        <v>0</v>
      </c>
      <c r="M11" s="270">
        <f>'Данные индикаторов'!E13/'Данные индикаторов'!$BL13</f>
        <v>0</v>
      </c>
      <c r="N11" s="270">
        <f>IF(G11=0.1,0,'Данные индикаторов'!H13/'Данные индикаторов'!$BL13)</f>
        <v>4.6910773534997027E-3</v>
      </c>
      <c r="O11" s="270">
        <f>'Данные индикаторов'!F13/'Данные индикаторов'!$BL13</f>
        <v>0</v>
      </c>
      <c r="P11" s="270">
        <f>'Данные индикаторов'!G13/'Данные индикаторов'!$BL13</f>
        <v>0</v>
      </c>
      <c r="Q11" s="270">
        <f>IF('Данные индикаторов'!J13="No data","x",'Данные индикаторов'!J13/'Данные индикаторов'!$BL13)</f>
        <v>0</v>
      </c>
      <c r="R11" s="267">
        <f t="shared" si="2"/>
        <v>0</v>
      </c>
      <c r="S11" s="267">
        <f t="shared" si="3"/>
        <v>0</v>
      </c>
      <c r="T11" s="267">
        <f t="shared" si="4"/>
        <v>0</v>
      </c>
      <c r="U11" s="267">
        <f t="shared" si="5"/>
        <v>3.1</v>
      </c>
      <c r="V11" s="267">
        <f t="shared" si="6"/>
        <v>0</v>
      </c>
      <c r="W11" s="267">
        <f t="shared" si="7"/>
        <v>0</v>
      </c>
      <c r="X11" s="267">
        <f t="shared" si="8"/>
        <v>0</v>
      </c>
      <c r="Y11" s="267">
        <f>IF('Данные индикаторов'!J13="No data","x",ROUND(IF(Q11&gt;Y$54,10,IF(Q11&lt;Y$55,0,10-(Y$54-Q11)/(Y$54-Y$55)*10)),1))</f>
        <v>0</v>
      </c>
      <c r="Z11" s="261">
        <f t="shared" si="9"/>
        <v>0.1</v>
      </c>
      <c r="AA11" s="261">
        <f t="shared" si="10"/>
        <v>0.1</v>
      </c>
      <c r="AB11" s="264">
        <f t="shared" si="11"/>
        <v>0</v>
      </c>
      <c r="AC11" s="264">
        <f t="shared" si="12"/>
        <v>0</v>
      </c>
      <c r="AD11" s="261">
        <f t="shared" si="13"/>
        <v>0</v>
      </c>
      <c r="AE11" s="261">
        <f t="shared" si="14"/>
        <v>0</v>
      </c>
      <c r="AF11" s="258">
        <f t="shared" si="15"/>
        <v>0.1</v>
      </c>
      <c r="AG11" s="258">
        <f t="shared" si="16"/>
        <v>5.7</v>
      </c>
      <c r="AH11" s="258">
        <f t="shared" si="17"/>
        <v>0</v>
      </c>
      <c r="AI11" s="264">
        <f>IF('Данные индикаторов'!I13="No data","x",IF('Данные индикаторов'!BJ13&lt;1000,"x",ROUND((IF('Данные индикаторов'!I13&gt;AI$54,10,IF('Данные индикаторов'!I13&lt;AI$55,0,10-(AI$54-'Данные индикаторов'!I13)/(AI$54-AI$55)*10))),1)))</f>
        <v>3</v>
      </c>
      <c r="AJ11" s="258">
        <f t="shared" si="18"/>
        <v>1.5</v>
      </c>
      <c r="AK11" s="255">
        <f t="shared" si="19"/>
        <v>2.2000000000000002</v>
      </c>
      <c r="AL11" s="264">
        <f>ROUND(IF('Данные индикаторов'!M13=0,0,IF('Данные индикаторов'!M13&gt;AL$54,10,IF('Данные индикаторов'!M13&lt;AL$55,0,10-(AL$54-'Данные индикаторов'!M13)/(AL$54-AL$55)*10))),1)</f>
        <v>0.6</v>
      </c>
      <c r="AM11" s="264">
        <f>ROUND(IF('Данные индикаторов'!N13=0,0,IF(LOG('Данные индикаторов'!N13)&gt;LOG(AM$54),10,IF(LOG('Данные индикаторов'!N13)&lt;LOG(AM$55),0,10-(LOG(AM$54)-LOG('Данные индикаторов'!N13))/(LOG(AM$54)-LOG(AM$55))*10))),1)</f>
        <v>0</v>
      </c>
      <c r="AN11" s="258">
        <f t="shared" si="20"/>
        <v>0.3</v>
      </c>
      <c r="AO11" s="264">
        <f>'Данные индикаторов'!K13</f>
        <v>0</v>
      </c>
      <c r="AP11" s="264">
        <f>'Данные индикаторов'!L13</f>
        <v>0</v>
      </c>
      <c r="AQ11" s="258">
        <f t="shared" si="21"/>
        <v>0</v>
      </c>
      <c r="AR11" s="255">
        <f t="shared" si="22"/>
        <v>0.2</v>
      </c>
    </row>
    <row r="12" spans="1:44" ht="15.75">
      <c r="A12" s="329" t="s">
        <v>217</v>
      </c>
      <c r="B12" s="331" t="s">
        <v>227</v>
      </c>
      <c r="C12" s="332" t="s">
        <v>83</v>
      </c>
      <c r="D12" s="267">
        <f>ROUND(IF('Данные индикаторов'!D14=0,0.1,IF(LOG('Данные индикаторов'!D14)&gt;D$54,10,IF(LOG('Данные индикаторов'!D14)&lt;D$55,0,10-(D$54-LOG('Данные индикаторов'!D14))/(D$54-D$55)*10))),1)</f>
        <v>0.1</v>
      </c>
      <c r="E12" s="267">
        <f>ROUND(IF('Данные индикаторов'!E14=0,0.1,IF(LOG('Данные индикаторов'!E14)&gt;E$54,10,IF(LOG('Данные индикаторов'!E14)&lt;E$55,0,10-(E$54-LOG('Данные индикаторов'!E14))/(E$54-E$55)*10))),1)</f>
        <v>0.1</v>
      </c>
      <c r="F12" s="267">
        <f t="shared" si="0"/>
        <v>0.1</v>
      </c>
      <c r="G12" s="267">
        <f>ROUND(IF('Данные индикаторов'!H14="No data",0.1,IF('Данные индикаторов'!H14=0,0,IF(LOG('Данные индикаторов'!H14)&gt;G$54,10,IF(LOG('Данные индикаторов'!H14)&lt;G$55,0,10-(G$54-LOG('Данные индикаторов'!H14))/(G$54-G$55)*10)))),1)</f>
        <v>8.6999999999999993</v>
      </c>
      <c r="H12" s="267">
        <f>ROUND(IF('Данные индикаторов'!F14=0,0,IF(LOG('Данные индикаторов'!F14)&gt;H$54,10,IF(LOG('Данные индикаторов'!F14)&lt;H$55,0,10-(H$54-LOG('Данные индикаторов'!F14))/(H$54-H$55)*10))),1)</f>
        <v>0</v>
      </c>
      <c r="I12" s="267">
        <f>ROUND(IF('Данные индикаторов'!G14=0,0,IF(LOG('Данные индикаторов'!G14)&gt;I$54,10,IF(LOG('Данные индикаторов'!G14)&lt;I$55,0,10-(I$54-LOG('Данные индикаторов'!G14))/(I$54-I$55)*10))),1)</f>
        <v>0</v>
      </c>
      <c r="J12" s="267">
        <f t="shared" si="1"/>
        <v>0</v>
      </c>
      <c r="K12" s="267">
        <f>IF('Данные индикаторов'!J14="No data","x",ROUND(IF('Данные индикаторов'!J14=0,0,IF(LOG('Данные индикаторов'!J14)&gt;K$54,10,IF(LOG('Данные индикаторов'!J14)&lt;K$55,0,10-(K$54-LOG('Данные индикаторов'!J14))/(K$54-K$55)*10))),1))</f>
        <v>5.7</v>
      </c>
      <c r="L12" s="270">
        <f>'Данные индикаторов'!D14/'Данные индикаторов'!$BL14</f>
        <v>0</v>
      </c>
      <c r="M12" s="270">
        <f>'Данные индикаторов'!E14/'Данные индикаторов'!$BL14</f>
        <v>0</v>
      </c>
      <c r="N12" s="270">
        <f>IF(G12=0.1,0,'Данные индикаторов'!H14/'Данные индикаторов'!$BL14)</f>
        <v>1.2836656383157981E-2</v>
      </c>
      <c r="O12" s="270">
        <f>'Данные индикаторов'!F14/'Данные индикаторов'!$BL14</f>
        <v>0</v>
      </c>
      <c r="P12" s="270">
        <f>'Данные индикаторов'!G14/'Данные индикаторов'!$BL14</f>
        <v>0</v>
      </c>
      <c r="Q12" s="270">
        <f>IF('Данные индикаторов'!J14="No data","x",'Данные индикаторов'!J14/'Данные индикаторов'!$BL14)</f>
        <v>8.6222524044878934E-4</v>
      </c>
      <c r="R12" s="267">
        <f t="shared" si="2"/>
        <v>0</v>
      </c>
      <c r="S12" s="267">
        <f t="shared" si="3"/>
        <v>0</v>
      </c>
      <c r="T12" s="267">
        <f t="shared" si="4"/>
        <v>0</v>
      </c>
      <c r="U12" s="267">
        <f t="shared" si="5"/>
        <v>8.6</v>
      </c>
      <c r="V12" s="267">
        <f t="shared" si="6"/>
        <v>0</v>
      </c>
      <c r="W12" s="267">
        <f t="shared" si="7"/>
        <v>0</v>
      </c>
      <c r="X12" s="267">
        <f t="shared" si="8"/>
        <v>0</v>
      </c>
      <c r="Y12" s="267">
        <f>IF('Данные индикаторов'!J14="No data","x",ROUND(IF(Q12&gt;Y$54,10,IF(Q12&lt;Y$55,0,10-(Y$54-Q12)/(Y$54-Y$55)*10)),1))</f>
        <v>0.3</v>
      </c>
      <c r="Z12" s="261">
        <f t="shared" si="9"/>
        <v>0.1</v>
      </c>
      <c r="AA12" s="261">
        <f t="shared" si="10"/>
        <v>0.1</v>
      </c>
      <c r="AB12" s="264">
        <f t="shared" si="11"/>
        <v>0</v>
      </c>
      <c r="AC12" s="264">
        <f t="shared" si="12"/>
        <v>0</v>
      </c>
      <c r="AD12" s="261">
        <f t="shared" si="13"/>
        <v>0</v>
      </c>
      <c r="AE12" s="261">
        <f t="shared" si="14"/>
        <v>3.5</v>
      </c>
      <c r="AF12" s="258">
        <f t="shared" si="15"/>
        <v>0.1</v>
      </c>
      <c r="AG12" s="258">
        <f t="shared" si="16"/>
        <v>8.6999999999999993</v>
      </c>
      <c r="AH12" s="258">
        <f t="shared" si="17"/>
        <v>0</v>
      </c>
      <c r="AI12" s="264">
        <f>IF('Данные индикаторов'!I14="No data","x",IF('Данные индикаторов'!BJ14&lt;1000,"x",ROUND((IF('Данные индикаторов'!I14&gt;AI$54,10,IF('Данные индикаторов'!I14&lt;AI$55,0,10-(AI$54-'Данные индикаторов'!I14)/(AI$54-AI$55)*10))),1)))</f>
        <v>1</v>
      </c>
      <c r="AJ12" s="258">
        <f t="shared" si="18"/>
        <v>2.2999999999999998</v>
      </c>
      <c r="AK12" s="255">
        <f t="shared" si="19"/>
        <v>4</v>
      </c>
      <c r="AL12" s="264">
        <f>ROUND(IF('Данные индикаторов'!M14=0,0,IF('Данные индикаторов'!M14&gt;AL$54,10,IF('Данные индикаторов'!M14&lt;AL$55,0,10-(AL$54-'Данные индикаторов'!M14)/(AL$54-AL$55)*10))),1)</f>
        <v>0.6</v>
      </c>
      <c r="AM12" s="264">
        <f>ROUND(IF('Данные индикаторов'!N14=0,0,IF(LOG('Данные индикаторов'!N14)&gt;LOG(AM$54),10,IF(LOG('Данные индикаторов'!N14)&lt;LOG(AM$55),0,10-(LOG(AM$54)-LOG('Данные индикаторов'!N14))/(LOG(AM$54)-LOG(AM$55))*10))),1)</f>
        <v>0</v>
      </c>
      <c r="AN12" s="258">
        <f t="shared" si="20"/>
        <v>0.3</v>
      </c>
      <c r="AO12" s="264">
        <f>'Данные индикаторов'!K14</f>
        <v>0</v>
      </c>
      <c r="AP12" s="264">
        <f>'Данные индикаторов'!L14</f>
        <v>0</v>
      </c>
      <c r="AQ12" s="258">
        <f t="shared" si="21"/>
        <v>0</v>
      </c>
      <c r="AR12" s="255">
        <f t="shared" si="22"/>
        <v>0.2</v>
      </c>
    </row>
    <row r="13" spans="1:44" ht="15.75">
      <c r="A13" s="329" t="s">
        <v>217</v>
      </c>
      <c r="B13" s="331" t="s">
        <v>228</v>
      </c>
      <c r="C13" s="332" t="s">
        <v>84</v>
      </c>
      <c r="D13" s="267">
        <f>ROUND(IF('Данные индикаторов'!D15=0,0.1,IF(LOG('Данные индикаторов'!D15)&gt;D$54,10,IF(LOG('Данные индикаторов'!D15)&lt;D$55,0,10-(D$54-LOG('Данные индикаторов'!D15))/(D$54-D$55)*10))),1)</f>
        <v>0.1</v>
      </c>
      <c r="E13" s="267">
        <f>ROUND(IF('Данные индикаторов'!E15=0,0.1,IF(LOG('Данные индикаторов'!E15)&gt;E$54,10,IF(LOG('Данные индикаторов'!E15)&lt;E$55,0,10-(E$54-LOG('Данные индикаторов'!E15))/(E$54-E$55)*10))),1)</f>
        <v>0.1</v>
      </c>
      <c r="F13" s="267">
        <f t="shared" si="0"/>
        <v>0.1</v>
      </c>
      <c r="G13" s="267">
        <f>ROUND(IF('Данные индикаторов'!H15="No data",0.1,IF('Данные индикаторов'!H15=0,0,IF(LOG('Данные индикаторов'!H15)&gt;G$54,10,IF(LOG('Данные индикаторов'!H15)&lt;G$55,0,10-(G$54-LOG('Данные индикаторов'!H15))/(G$54-G$55)*10)))),1)</f>
        <v>4.8</v>
      </c>
      <c r="H13" s="267">
        <f>ROUND(IF('Данные индикаторов'!F15=0,0,IF(LOG('Данные индикаторов'!F15)&gt;H$54,10,IF(LOG('Данные индикаторов'!F15)&lt;H$55,0,10-(H$54-LOG('Данные индикаторов'!F15))/(H$54-H$55)*10))),1)</f>
        <v>0</v>
      </c>
      <c r="I13" s="267">
        <f>ROUND(IF('Данные индикаторов'!G15=0,0,IF(LOG('Данные индикаторов'!G15)&gt;I$54,10,IF(LOG('Данные индикаторов'!G15)&lt;I$55,0,10-(I$54-LOG('Данные индикаторов'!G15))/(I$54-I$55)*10))),1)</f>
        <v>0</v>
      </c>
      <c r="J13" s="267">
        <f t="shared" si="1"/>
        <v>0</v>
      </c>
      <c r="K13" s="267">
        <f>IF('Данные индикаторов'!J15="No data","x",ROUND(IF('Данные индикаторов'!J15=0,0,IF(LOG('Данные индикаторов'!J15)&gt;K$54,10,IF(LOG('Данные индикаторов'!J15)&lt;K$55,0,10-(K$54-LOG('Данные индикаторов'!J15))/(K$54-K$55)*10))),1))</f>
        <v>5.6</v>
      </c>
      <c r="L13" s="270">
        <f>'Данные индикаторов'!D15/'Данные индикаторов'!$BL15</f>
        <v>0</v>
      </c>
      <c r="M13" s="270">
        <f>'Данные индикаторов'!E15/'Данные индикаторов'!$BL15</f>
        <v>0</v>
      </c>
      <c r="N13" s="270">
        <f>IF(G13=0.1,0,'Данные индикаторов'!H15/'Данные индикаторов'!$BL15)</f>
        <v>5.9103617880008354E-4</v>
      </c>
      <c r="O13" s="270">
        <f>'Данные индикаторов'!F15/'Данные индикаторов'!$BL15</f>
        <v>0</v>
      </c>
      <c r="P13" s="270">
        <f>'Данные индикаторов'!G15/'Данные индикаторов'!$BL15</f>
        <v>0</v>
      </c>
      <c r="Q13" s="270">
        <f>IF('Данные индикаторов'!J15="No data","x",'Данные индикаторов'!J15/'Данные индикаторов'!$BL15)</f>
        <v>8.0199927178732427E-4</v>
      </c>
      <c r="R13" s="267">
        <f t="shared" si="2"/>
        <v>0</v>
      </c>
      <c r="S13" s="267">
        <f t="shared" si="3"/>
        <v>0</v>
      </c>
      <c r="T13" s="267">
        <f t="shared" si="4"/>
        <v>0</v>
      </c>
      <c r="U13" s="267">
        <f t="shared" si="5"/>
        <v>0.4</v>
      </c>
      <c r="V13" s="267">
        <f t="shared" si="6"/>
        <v>0</v>
      </c>
      <c r="W13" s="267">
        <f t="shared" si="7"/>
        <v>0</v>
      </c>
      <c r="X13" s="267">
        <f t="shared" si="8"/>
        <v>0</v>
      </c>
      <c r="Y13" s="267">
        <f>IF('Данные индикаторов'!J15="No data","x",ROUND(IF(Q13&gt;Y$54,10,IF(Q13&lt;Y$55,0,10-(Y$54-Q13)/(Y$54-Y$55)*10)),1))</f>
        <v>0.3</v>
      </c>
      <c r="Z13" s="261">
        <f t="shared" si="9"/>
        <v>0.1</v>
      </c>
      <c r="AA13" s="261">
        <f t="shared" si="10"/>
        <v>0.1</v>
      </c>
      <c r="AB13" s="264">
        <f t="shared" si="11"/>
        <v>0</v>
      </c>
      <c r="AC13" s="264">
        <f t="shared" si="12"/>
        <v>0</v>
      </c>
      <c r="AD13" s="261">
        <f t="shared" si="13"/>
        <v>0</v>
      </c>
      <c r="AE13" s="261">
        <f t="shared" si="14"/>
        <v>3.4</v>
      </c>
      <c r="AF13" s="258">
        <f t="shared" si="15"/>
        <v>0.1</v>
      </c>
      <c r="AG13" s="258">
        <f t="shared" si="16"/>
        <v>2.9</v>
      </c>
      <c r="AH13" s="258">
        <f t="shared" si="17"/>
        <v>0</v>
      </c>
      <c r="AI13" s="264">
        <f>IF('Данные индикаторов'!I15="No data","x",IF('Данные индикаторов'!BJ15&lt;1000,"x",ROUND((IF('Данные индикаторов'!I15&gt;AI$54,10,IF('Данные индикаторов'!I15&lt;AI$55,0,10-(AI$54-'Данные индикаторов'!I15)/(AI$54-AI$55)*10))),1)))</f>
        <v>7</v>
      </c>
      <c r="AJ13" s="258">
        <f t="shared" si="18"/>
        <v>5.2</v>
      </c>
      <c r="AK13" s="255">
        <f t="shared" si="19"/>
        <v>2.2999999999999998</v>
      </c>
      <c r="AL13" s="264">
        <f>ROUND(IF('Данные индикаторов'!M15=0,0,IF('Данные индикаторов'!M15&gt;AL$54,10,IF('Данные индикаторов'!M15&lt;AL$55,0,10-(AL$54-'Данные индикаторов'!M15)/(AL$54-AL$55)*10))),1)</f>
        <v>0.6</v>
      </c>
      <c r="AM13" s="264">
        <f>ROUND(IF('Данные индикаторов'!N15=0,0,IF(LOG('Данные индикаторов'!N15)&gt;LOG(AM$54),10,IF(LOG('Данные индикаторов'!N15)&lt;LOG(AM$55),0,10-(LOG(AM$54)-LOG('Данные индикаторов'!N15))/(LOG(AM$54)-LOG(AM$55))*10))),1)</f>
        <v>0</v>
      </c>
      <c r="AN13" s="258">
        <f t="shared" si="20"/>
        <v>0.3</v>
      </c>
      <c r="AO13" s="264">
        <f>'Данные индикаторов'!K15</f>
        <v>0</v>
      </c>
      <c r="AP13" s="264">
        <f>'Данные индикаторов'!L15</f>
        <v>0</v>
      </c>
      <c r="AQ13" s="258">
        <f t="shared" si="21"/>
        <v>0</v>
      </c>
      <c r="AR13" s="255">
        <f t="shared" si="22"/>
        <v>0.2</v>
      </c>
    </row>
    <row r="14" spans="1:44" ht="15.75">
      <c r="A14" s="329" t="s">
        <v>217</v>
      </c>
      <c r="B14" s="331" t="s">
        <v>229</v>
      </c>
      <c r="C14" s="332" t="s">
        <v>85</v>
      </c>
      <c r="D14" s="267">
        <f>ROUND(IF('Данные индикаторов'!D16=0,0.1,IF(LOG('Данные индикаторов'!D16)&gt;D$54,10,IF(LOG('Данные индикаторов'!D16)&lt;D$55,0,10-(D$54-LOG('Данные индикаторов'!D16))/(D$54-D$55)*10))),1)</f>
        <v>0.1</v>
      </c>
      <c r="E14" s="267">
        <f>ROUND(IF('Данные индикаторов'!E16=0,0.1,IF(LOG('Данные индикаторов'!E16)&gt;E$54,10,IF(LOG('Данные индикаторов'!E16)&lt;E$55,0,10-(E$54-LOG('Данные индикаторов'!E16))/(E$54-E$55)*10))),1)</f>
        <v>0.1</v>
      </c>
      <c r="F14" s="267">
        <f t="shared" si="0"/>
        <v>0.1</v>
      </c>
      <c r="G14" s="267">
        <f>ROUND(IF('Данные индикаторов'!H16="No data",0.1,IF('Данные индикаторов'!H16=0,0,IF(LOG('Данные индикаторов'!H16)&gt;G$54,10,IF(LOG('Данные индикаторов'!H16)&lt;G$55,0,10-(G$54-LOG('Данные индикаторов'!H16))/(G$54-G$55)*10)))),1)</f>
        <v>7.1</v>
      </c>
      <c r="H14" s="267">
        <f>ROUND(IF('Данные индикаторов'!F16=0,0,IF(LOG('Данные индикаторов'!F16)&gt;H$54,10,IF(LOG('Данные индикаторов'!F16)&lt;H$55,0,10-(H$54-LOG('Данные индикаторов'!F16))/(H$54-H$55)*10))),1)</f>
        <v>0</v>
      </c>
      <c r="I14" s="267">
        <f>ROUND(IF('Данные индикаторов'!G16=0,0,IF(LOG('Данные индикаторов'!G16)&gt;I$54,10,IF(LOG('Данные индикаторов'!G16)&lt;I$55,0,10-(I$54-LOG('Данные индикаторов'!G16))/(I$54-I$55)*10))),1)</f>
        <v>0</v>
      </c>
      <c r="J14" s="267">
        <f t="shared" si="1"/>
        <v>0</v>
      </c>
      <c r="K14" s="267">
        <f>IF('Данные индикаторов'!J16="No data","x",ROUND(IF('Данные индикаторов'!J16=0,0,IF(LOG('Данные индикаторов'!J16)&gt;K$54,10,IF(LOG('Данные индикаторов'!J16)&lt;K$55,0,10-(K$54-LOG('Данные индикаторов'!J16))/(K$54-K$55)*10))),1))</f>
        <v>0</v>
      </c>
      <c r="L14" s="270">
        <f>'Данные индикаторов'!D16/'Данные индикаторов'!$BL16</f>
        <v>0</v>
      </c>
      <c r="M14" s="270">
        <f>'Данные индикаторов'!E16/'Данные индикаторов'!$BL16</f>
        <v>0</v>
      </c>
      <c r="N14" s="270">
        <f>IF(G14=0.1,0,'Данные индикаторов'!H16/'Данные индикаторов'!$BL16)</f>
        <v>5.8211385551304364E-3</v>
      </c>
      <c r="O14" s="270">
        <f>'Данные индикаторов'!F16/'Данные индикаторов'!$BL16</f>
        <v>0</v>
      </c>
      <c r="P14" s="270">
        <f>'Данные индикаторов'!G16/'Данные индикаторов'!$BL16</f>
        <v>0</v>
      </c>
      <c r="Q14" s="270">
        <f>IF('Данные индикаторов'!J16="No data","x",'Данные индикаторов'!J16/'Данные индикаторов'!$BL16)</f>
        <v>0</v>
      </c>
      <c r="R14" s="267">
        <f t="shared" si="2"/>
        <v>0</v>
      </c>
      <c r="S14" s="267">
        <f t="shared" si="3"/>
        <v>0</v>
      </c>
      <c r="T14" s="267">
        <f t="shared" si="4"/>
        <v>0</v>
      </c>
      <c r="U14" s="267">
        <f t="shared" si="5"/>
        <v>3.9</v>
      </c>
      <c r="V14" s="267">
        <f t="shared" si="6"/>
        <v>0</v>
      </c>
      <c r="W14" s="267">
        <f t="shared" si="7"/>
        <v>0</v>
      </c>
      <c r="X14" s="267">
        <f t="shared" si="8"/>
        <v>0</v>
      </c>
      <c r="Y14" s="267">
        <f>IF('Данные индикаторов'!J16="No data","x",ROUND(IF(Q14&gt;Y$54,10,IF(Q14&lt;Y$55,0,10-(Y$54-Q14)/(Y$54-Y$55)*10)),1))</f>
        <v>0</v>
      </c>
      <c r="Z14" s="261">
        <f t="shared" si="9"/>
        <v>0.1</v>
      </c>
      <c r="AA14" s="261">
        <f t="shared" si="10"/>
        <v>0.1</v>
      </c>
      <c r="AB14" s="264">
        <f t="shared" si="11"/>
        <v>0</v>
      </c>
      <c r="AC14" s="264">
        <f t="shared" si="12"/>
        <v>0</v>
      </c>
      <c r="AD14" s="261">
        <f t="shared" si="13"/>
        <v>0</v>
      </c>
      <c r="AE14" s="261">
        <f t="shared" si="14"/>
        <v>0</v>
      </c>
      <c r="AF14" s="258">
        <f t="shared" si="15"/>
        <v>0.1</v>
      </c>
      <c r="AG14" s="258">
        <f t="shared" si="16"/>
        <v>5.7</v>
      </c>
      <c r="AH14" s="258">
        <f t="shared" si="17"/>
        <v>0</v>
      </c>
      <c r="AI14" s="264">
        <f>IF('Данные индикаторов'!I16="No data","x",IF('Данные индикаторов'!BJ16&lt;1000,"x",ROUND((IF('Данные индикаторов'!I16&gt;AI$54,10,IF('Данные индикаторов'!I16&lt;AI$55,0,10-(AI$54-'Данные индикаторов'!I16)/(AI$54-AI$55)*10))),1)))</f>
        <v>2</v>
      </c>
      <c r="AJ14" s="258">
        <f t="shared" si="18"/>
        <v>1</v>
      </c>
      <c r="AK14" s="255">
        <f t="shared" si="19"/>
        <v>2.1</v>
      </c>
      <c r="AL14" s="264">
        <f>ROUND(IF('Данные индикаторов'!M16=0,0,IF('Данные индикаторов'!M16&gt;AL$54,10,IF('Данные индикаторов'!M16&lt;AL$55,0,10-(AL$54-'Данные индикаторов'!M16)/(AL$54-AL$55)*10))),1)</f>
        <v>0.6</v>
      </c>
      <c r="AM14" s="264">
        <f>ROUND(IF('Данные индикаторов'!N16=0,0,IF(LOG('Данные индикаторов'!N16)&gt;LOG(AM$54),10,IF(LOG('Данные индикаторов'!N16)&lt;LOG(AM$55),0,10-(LOG(AM$54)-LOG('Данные индикаторов'!N16))/(LOG(AM$54)-LOG(AM$55))*10))),1)</f>
        <v>0</v>
      </c>
      <c r="AN14" s="258">
        <f t="shared" si="20"/>
        <v>0.3</v>
      </c>
      <c r="AO14" s="264">
        <f>'Данные индикаторов'!K16</f>
        <v>0</v>
      </c>
      <c r="AP14" s="264">
        <f>'Данные индикаторов'!L16</f>
        <v>0</v>
      </c>
      <c r="AQ14" s="258">
        <f t="shared" si="21"/>
        <v>0</v>
      </c>
      <c r="AR14" s="255">
        <f t="shared" si="22"/>
        <v>0.2</v>
      </c>
    </row>
    <row r="15" spans="1:44" ht="15.75">
      <c r="A15" s="329" t="s">
        <v>217</v>
      </c>
      <c r="B15" s="331" t="s">
        <v>230</v>
      </c>
      <c r="C15" s="332" t="s">
        <v>86</v>
      </c>
      <c r="D15" s="267">
        <f>ROUND(IF('Данные индикаторов'!D17=0,0.1,IF(LOG('Данные индикаторов'!D17)&gt;D$54,10,IF(LOG('Данные индикаторов'!D17)&lt;D$55,0,10-(D$54-LOG('Данные индикаторов'!D17))/(D$54-D$55)*10))),1)</f>
        <v>0.1</v>
      </c>
      <c r="E15" s="267">
        <f>ROUND(IF('Данные индикаторов'!E17=0,0.1,IF(LOG('Данные индикаторов'!E17)&gt;E$54,10,IF(LOG('Данные индикаторов'!E17)&lt;E$55,0,10-(E$54-LOG('Данные индикаторов'!E17))/(E$54-E$55)*10))),1)</f>
        <v>0.1</v>
      </c>
      <c r="F15" s="267">
        <f t="shared" si="0"/>
        <v>0.1</v>
      </c>
      <c r="G15" s="267">
        <f>ROUND(IF('Данные индикаторов'!H17="No data",0.1,IF('Данные индикаторов'!H17=0,0,IF(LOG('Данные индикаторов'!H17)&gt;G$54,10,IF(LOG('Данные индикаторов'!H17)&lt;G$55,0,10-(G$54-LOG('Данные индикаторов'!H17))/(G$54-G$55)*10)))),1)</f>
        <v>7.5</v>
      </c>
      <c r="H15" s="267">
        <f>ROUND(IF('Данные индикаторов'!F17=0,0,IF(LOG('Данные индикаторов'!F17)&gt;H$54,10,IF(LOG('Данные индикаторов'!F17)&lt;H$55,0,10-(H$54-LOG('Данные индикаторов'!F17))/(H$54-H$55)*10))),1)</f>
        <v>0</v>
      </c>
      <c r="I15" s="267">
        <f>ROUND(IF('Данные индикаторов'!G17=0,0,IF(LOG('Данные индикаторов'!G17)&gt;I$54,10,IF(LOG('Данные индикаторов'!G17)&lt;I$55,0,10-(I$54-LOG('Данные индикаторов'!G17))/(I$54-I$55)*10))),1)</f>
        <v>0</v>
      </c>
      <c r="J15" s="267">
        <f t="shared" si="1"/>
        <v>0</v>
      </c>
      <c r="K15" s="267">
        <f>IF('Данные индикаторов'!J17="No data","x",ROUND(IF('Данные индикаторов'!J17=0,0,IF(LOG('Данные индикаторов'!J17)&gt;K$54,10,IF(LOG('Данные индикаторов'!J17)&lt;K$55,0,10-(K$54-LOG('Данные индикаторов'!J17))/(K$54-K$55)*10))),1))</f>
        <v>0</v>
      </c>
      <c r="L15" s="270">
        <f>'Данные индикаторов'!D17/'Данные индикаторов'!$BL17</f>
        <v>0</v>
      </c>
      <c r="M15" s="270">
        <f>'Данные индикаторов'!E17/'Данные индикаторов'!$BL17</f>
        <v>0</v>
      </c>
      <c r="N15" s="270">
        <f>IF(G15=0.1,0,'Данные индикаторов'!H17/'Данные индикаторов'!$BL17)</f>
        <v>5.6908209454277639E-3</v>
      </c>
      <c r="O15" s="270">
        <f>'Данные индикаторов'!F17/'Данные индикаторов'!$BL17</f>
        <v>0</v>
      </c>
      <c r="P15" s="270">
        <f>'Данные индикаторов'!G17/'Данные индикаторов'!$BL17</f>
        <v>0</v>
      </c>
      <c r="Q15" s="270">
        <f>IF('Данные индикаторов'!J17="No data","x",'Данные индикаторов'!J17/'Данные индикаторов'!$BL17)</f>
        <v>0</v>
      </c>
      <c r="R15" s="267">
        <f t="shared" si="2"/>
        <v>0</v>
      </c>
      <c r="S15" s="267">
        <f t="shared" si="3"/>
        <v>0</v>
      </c>
      <c r="T15" s="267">
        <f t="shared" si="4"/>
        <v>0</v>
      </c>
      <c r="U15" s="267">
        <f t="shared" si="5"/>
        <v>3.8</v>
      </c>
      <c r="V15" s="267">
        <f t="shared" si="6"/>
        <v>0</v>
      </c>
      <c r="W15" s="267">
        <f t="shared" si="7"/>
        <v>0</v>
      </c>
      <c r="X15" s="267">
        <f t="shared" si="8"/>
        <v>0</v>
      </c>
      <c r="Y15" s="267">
        <f>IF('Данные индикаторов'!J17="No data","x",ROUND(IF(Q15&gt;Y$54,10,IF(Q15&lt;Y$55,0,10-(Y$54-Q15)/(Y$54-Y$55)*10)),1))</f>
        <v>0</v>
      </c>
      <c r="Z15" s="261">
        <f t="shared" si="9"/>
        <v>0.1</v>
      </c>
      <c r="AA15" s="261">
        <f t="shared" si="10"/>
        <v>0.1</v>
      </c>
      <c r="AB15" s="264">
        <f t="shared" si="11"/>
        <v>0</v>
      </c>
      <c r="AC15" s="264">
        <f t="shared" si="12"/>
        <v>0</v>
      </c>
      <c r="AD15" s="261">
        <f t="shared" si="13"/>
        <v>0</v>
      </c>
      <c r="AE15" s="261">
        <f t="shared" si="14"/>
        <v>0</v>
      </c>
      <c r="AF15" s="258">
        <f t="shared" si="15"/>
        <v>0.1</v>
      </c>
      <c r="AG15" s="258">
        <f t="shared" si="16"/>
        <v>6</v>
      </c>
      <c r="AH15" s="258">
        <f t="shared" si="17"/>
        <v>0</v>
      </c>
      <c r="AI15" s="264">
        <f>IF('Данные индикаторов'!I17="No data","x",IF('Данные индикаторов'!BJ17&lt;1000,"x",ROUND((IF('Данные индикаторов'!I17&gt;AI$54,10,IF('Данные индикаторов'!I17&lt;AI$55,0,10-(AI$54-'Данные индикаторов'!I17)/(AI$54-AI$55)*10))),1)))</f>
        <v>5</v>
      </c>
      <c r="AJ15" s="258">
        <f t="shared" si="18"/>
        <v>2.5</v>
      </c>
      <c r="AK15" s="255">
        <f t="shared" si="19"/>
        <v>2.5</v>
      </c>
      <c r="AL15" s="264">
        <f>ROUND(IF('Данные индикаторов'!M17=0,0,IF('Данные индикаторов'!M17&gt;AL$54,10,IF('Данные индикаторов'!M17&lt;AL$55,0,10-(AL$54-'Данные индикаторов'!M17)/(AL$54-AL$55)*10))),1)</f>
        <v>0.6</v>
      </c>
      <c r="AM15" s="264">
        <f>ROUND(IF('Данные индикаторов'!N17=0,0,IF(LOG('Данные индикаторов'!N17)&gt;LOG(AM$54),10,IF(LOG('Данные индикаторов'!N17)&lt;LOG(AM$55),0,10-(LOG(AM$54)-LOG('Данные индикаторов'!N17))/(LOG(AM$54)-LOG(AM$55))*10))),1)</f>
        <v>0</v>
      </c>
      <c r="AN15" s="258">
        <f t="shared" si="20"/>
        <v>0.3</v>
      </c>
      <c r="AO15" s="264">
        <f>'Данные индикаторов'!K17</f>
        <v>0</v>
      </c>
      <c r="AP15" s="264">
        <f>'Данные индикаторов'!L17</f>
        <v>0</v>
      </c>
      <c r="AQ15" s="258">
        <f t="shared" si="21"/>
        <v>0</v>
      </c>
      <c r="AR15" s="255">
        <f t="shared" si="22"/>
        <v>0.2</v>
      </c>
    </row>
    <row r="16" spans="1:44" ht="15.75">
      <c r="A16" s="329" t="s">
        <v>217</v>
      </c>
      <c r="B16" s="331" t="s">
        <v>231</v>
      </c>
      <c r="C16" s="332" t="s">
        <v>153</v>
      </c>
      <c r="D16" s="267">
        <f>ROUND(IF('Данные индикаторов'!D18=0,0.1,IF(LOG('Данные индикаторов'!D18)&gt;D$54,10,IF(LOG('Данные индикаторов'!D18)&lt;D$55,0,10-(D$54-LOG('Данные индикаторов'!D18))/(D$54-D$55)*10))),1)</f>
        <v>7.1</v>
      </c>
      <c r="E16" s="267">
        <f>ROUND(IF('Данные индикаторов'!E18=0,0.1,IF(LOG('Данные индикаторов'!E18)&gt;E$54,10,IF(LOG('Данные индикаторов'!E18)&lt;E$55,0,10-(E$54-LOG('Данные индикаторов'!E18))/(E$54-E$55)*10))),1)</f>
        <v>0.1</v>
      </c>
      <c r="F16" s="267">
        <f t="shared" si="0"/>
        <v>4.5</v>
      </c>
      <c r="G16" s="267">
        <f>ROUND(IF('Данные индикаторов'!H18="No data",0.1,IF('Данные индикаторов'!H18=0,0,IF(LOG('Данные индикаторов'!H18)&gt;G$54,10,IF(LOG('Данные индикаторов'!H18)&lt;G$55,0,10-(G$54-LOG('Данные индикаторов'!H18))/(G$54-G$55)*10)))),1)</f>
        <v>6.6</v>
      </c>
      <c r="H16" s="267">
        <f>ROUND(IF('Данные индикаторов'!F18=0,0,IF(LOG('Данные индикаторов'!F18)&gt;H$54,10,IF(LOG('Данные индикаторов'!F18)&lt;H$55,0,10-(H$54-LOG('Данные индикаторов'!F18))/(H$54-H$55)*10))),1)</f>
        <v>0</v>
      </c>
      <c r="I16" s="267">
        <f>ROUND(IF('Данные индикаторов'!G18=0,0,IF(LOG('Данные индикаторов'!G18)&gt;I$54,10,IF(LOG('Данные индикаторов'!G18)&lt;I$55,0,10-(I$54-LOG('Данные индикаторов'!G18))/(I$54-I$55)*10))),1)</f>
        <v>0</v>
      </c>
      <c r="J16" s="267">
        <f t="shared" si="1"/>
        <v>0</v>
      </c>
      <c r="K16" s="267">
        <f>IF('Данные индикаторов'!J18="No data","x",ROUND(IF('Данные индикаторов'!J18=0,0,IF(LOG('Данные индикаторов'!J18)&gt;K$54,10,IF(LOG('Данные индикаторов'!J18)&lt;K$55,0,10-(K$54-LOG('Данные индикаторов'!J18))/(K$54-K$55)*10))),1))</f>
        <v>0</v>
      </c>
      <c r="L16" s="270">
        <f>'Данные индикаторов'!D18/'Данные индикаторов'!$BL18</f>
        <v>1.7144328619241409E-3</v>
      </c>
      <c r="M16" s="270">
        <f>'Данные индикаторов'!E18/'Данные индикаторов'!$BL18</f>
        <v>0</v>
      </c>
      <c r="N16" s="270">
        <f>IF(G16=0.1,0,'Данные индикаторов'!H18/'Данные индикаторов'!$BL18)</f>
        <v>2.6009002263047312E-3</v>
      </c>
      <c r="O16" s="270">
        <f>'Данные индикаторов'!F18/'Данные индикаторов'!$BL18</f>
        <v>0</v>
      </c>
      <c r="P16" s="270">
        <f>'Данные индикаторов'!G18/'Данные индикаторов'!$BL18</f>
        <v>0</v>
      </c>
      <c r="Q16" s="270">
        <f>IF('Данные индикаторов'!J18="No data","x",'Данные индикаторов'!J18/'Данные индикаторов'!$BL18)</f>
        <v>0</v>
      </c>
      <c r="R16" s="267">
        <f t="shared" si="2"/>
        <v>8.6</v>
      </c>
      <c r="S16" s="267">
        <f t="shared" si="3"/>
        <v>0</v>
      </c>
      <c r="T16" s="267">
        <f t="shared" si="4"/>
        <v>5.8</v>
      </c>
      <c r="U16" s="267">
        <f t="shared" si="5"/>
        <v>1.7</v>
      </c>
      <c r="V16" s="267">
        <f t="shared" si="6"/>
        <v>0</v>
      </c>
      <c r="W16" s="267">
        <f t="shared" si="7"/>
        <v>0</v>
      </c>
      <c r="X16" s="267">
        <f t="shared" si="8"/>
        <v>0</v>
      </c>
      <c r="Y16" s="267">
        <f>IF('Данные индикаторов'!J18="No data","x",ROUND(IF(Q16&gt;Y$54,10,IF(Q16&lt;Y$55,0,10-(Y$54-Q16)/(Y$54-Y$55)*10)),1))</f>
        <v>0</v>
      </c>
      <c r="Z16" s="261">
        <f t="shared" si="9"/>
        <v>7.9</v>
      </c>
      <c r="AA16" s="261">
        <f t="shared" si="10"/>
        <v>0.1</v>
      </c>
      <c r="AB16" s="264">
        <f t="shared" si="11"/>
        <v>0</v>
      </c>
      <c r="AC16" s="264">
        <f t="shared" si="12"/>
        <v>0</v>
      </c>
      <c r="AD16" s="261">
        <f t="shared" si="13"/>
        <v>0</v>
      </c>
      <c r="AE16" s="261">
        <f t="shared" si="14"/>
        <v>0</v>
      </c>
      <c r="AF16" s="258">
        <f t="shared" si="15"/>
        <v>5.2</v>
      </c>
      <c r="AG16" s="258">
        <f t="shared" si="16"/>
        <v>4.5999999999999996</v>
      </c>
      <c r="AH16" s="258">
        <f t="shared" si="17"/>
        <v>0</v>
      </c>
      <c r="AI16" s="264" t="str">
        <f>IF('Данные индикаторов'!I18="No data","x",IF('Данные индикаторов'!BJ18&lt;1000,"x",ROUND((IF('Данные индикаторов'!I18&gt;AI$54,10,IF('Данные индикаторов'!I18&lt;AI$55,0,10-(AI$54-'Данные индикаторов'!I18)/(AI$54-AI$55)*10))),1)))</f>
        <v>x</v>
      </c>
      <c r="AJ16" s="258">
        <f t="shared" si="18"/>
        <v>0</v>
      </c>
      <c r="AK16" s="255">
        <f t="shared" si="19"/>
        <v>2.8</v>
      </c>
      <c r="AL16" s="264">
        <f>ROUND(IF('Данные индикаторов'!M18=0,0,IF('Данные индикаторов'!M18&gt;AL$54,10,IF('Данные индикаторов'!M18&lt;AL$55,0,10-(AL$54-'Данные индикаторов'!M18)/(AL$54-AL$55)*10))),1)</f>
        <v>0.6</v>
      </c>
      <c r="AM16" s="264">
        <f>ROUND(IF('Данные индикаторов'!N18=0,0,IF(LOG('Данные индикаторов'!N18)&gt;LOG(AM$54),10,IF(LOG('Данные индикаторов'!N18)&lt;LOG(AM$55),0,10-(LOG(AM$54)-LOG('Данные индикаторов'!N18))/(LOG(AM$54)-LOG(AM$55))*10))),1)</f>
        <v>0</v>
      </c>
      <c r="AN16" s="258">
        <f t="shared" si="20"/>
        <v>0.3</v>
      </c>
      <c r="AO16" s="264">
        <f>'Данные индикаторов'!K18</f>
        <v>0</v>
      </c>
      <c r="AP16" s="264">
        <f>'Данные индикаторов'!L18</f>
        <v>0</v>
      </c>
      <c r="AQ16" s="258">
        <f t="shared" si="21"/>
        <v>0</v>
      </c>
      <c r="AR16" s="255">
        <f t="shared" si="22"/>
        <v>0.2</v>
      </c>
    </row>
    <row r="17" spans="1:44" ht="15.75">
      <c r="A17" s="329" t="s">
        <v>217</v>
      </c>
      <c r="B17" s="331" t="s">
        <v>232</v>
      </c>
      <c r="C17" s="332" t="s">
        <v>87</v>
      </c>
      <c r="D17" s="267">
        <f>ROUND(IF('Данные индикаторов'!D19=0,0.1,IF(LOG('Данные индикаторов'!D19)&gt;D$54,10,IF(LOG('Данные индикаторов'!D19)&lt;D$55,0,10-(D$54-LOG('Данные индикаторов'!D19))/(D$54-D$55)*10))),1)</f>
        <v>8.6999999999999993</v>
      </c>
      <c r="E17" s="267">
        <f>ROUND(IF('Данные индикаторов'!E19=0,0.1,IF(LOG('Данные индикаторов'!E19)&gt;E$54,10,IF(LOG('Данные индикаторов'!E19)&lt;E$55,0,10-(E$54-LOG('Данные индикаторов'!E19))/(E$54-E$55)*10))),1)</f>
        <v>0.1</v>
      </c>
      <c r="F17" s="267">
        <f t="shared" si="0"/>
        <v>6</v>
      </c>
      <c r="G17" s="267">
        <f>ROUND(IF('Данные индикаторов'!H19="No data",0.1,IF('Данные индикаторов'!H19=0,0,IF(LOG('Данные индикаторов'!H19)&gt;G$54,10,IF(LOG('Данные индикаторов'!H19)&lt;G$55,0,10-(G$54-LOG('Данные индикаторов'!H19))/(G$54-G$55)*10)))),1)</f>
        <v>9.1</v>
      </c>
      <c r="H17" s="267">
        <f>ROUND(IF('Данные индикаторов'!F19=0,0,IF(LOG('Данные индикаторов'!F19)&gt;H$54,10,IF(LOG('Данные индикаторов'!F19)&lt;H$55,0,10-(H$54-LOG('Данные индикаторов'!F19))/(H$54-H$55)*10))),1)</f>
        <v>3.9</v>
      </c>
      <c r="I17" s="267">
        <f>ROUND(IF('Данные индикаторов'!G19=0,0,IF(LOG('Данные индикаторов'!G19)&gt;I$54,10,IF(LOG('Данные индикаторов'!G19)&lt;I$55,0,10-(I$54-LOG('Данные индикаторов'!G19))/(I$54-I$55)*10))),1)</f>
        <v>3.9</v>
      </c>
      <c r="J17" s="267">
        <f t="shared" si="1"/>
        <v>3.9</v>
      </c>
      <c r="K17" s="267">
        <f>IF('Данные индикаторов'!J19="No data","x",ROUND(IF('Данные индикаторов'!J19=0,0,IF(LOG('Данные индикаторов'!J19)&gt;K$54,10,IF(LOG('Данные индикаторов'!J19)&lt;K$55,0,10-(K$54-LOG('Данные индикаторов'!J19))/(K$54-K$55)*10))),1))</f>
        <v>6.5</v>
      </c>
      <c r="L17" s="270">
        <f>'Данные индикаторов'!D19/'Данные индикаторов'!$BL19</f>
        <v>1.5724433923909778E-3</v>
      </c>
      <c r="M17" s="270">
        <f>'Данные индикаторов'!E19/'Данные индикаторов'!$BL19</f>
        <v>0</v>
      </c>
      <c r="N17" s="270">
        <f>IF(G17=0.1,0,'Данные индикаторов'!H19/'Данные индикаторов'!$BL19)</f>
        <v>5.6507135032459223E-3</v>
      </c>
      <c r="O17" s="270">
        <f>'Данные индикаторов'!F19/'Данные индикаторов'!$BL19</f>
        <v>3.5504759941628557E-5</v>
      </c>
      <c r="P17" s="270">
        <f>'Данные индикаторов'!G19/'Данные индикаторов'!$BL19</f>
        <v>1.3976983925698144E-5</v>
      </c>
      <c r="Q17" s="270">
        <f>IF('Данные индикаторов'!J19="No data","x",'Данные индикаторов'!J19/'Данные индикаторов'!$BL19)</f>
        <v>7.0608684675522472E-4</v>
      </c>
      <c r="R17" s="267">
        <f t="shared" si="2"/>
        <v>7.9</v>
      </c>
      <c r="S17" s="267">
        <f t="shared" si="3"/>
        <v>0</v>
      </c>
      <c r="T17" s="267">
        <f t="shared" si="4"/>
        <v>5.0999999999999996</v>
      </c>
      <c r="U17" s="267">
        <f t="shared" si="5"/>
        <v>3.8</v>
      </c>
      <c r="V17" s="267">
        <f t="shared" si="6"/>
        <v>0.1</v>
      </c>
      <c r="W17" s="267">
        <f t="shared" si="7"/>
        <v>0.3</v>
      </c>
      <c r="X17" s="267">
        <f t="shared" si="8"/>
        <v>0.2</v>
      </c>
      <c r="Y17" s="267">
        <f>IF('Данные индикаторов'!J19="No data","x",ROUND(IF(Q17&gt;Y$54,10,IF(Q17&lt;Y$55,0,10-(Y$54-Q17)/(Y$54-Y$55)*10)),1))</f>
        <v>0.2</v>
      </c>
      <c r="Z17" s="261">
        <f t="shared" si="9"/>
        <v>8.3000000000000007</v>
      </c>
      <c r="AA17" s="261">
        <f t="shared" si="10"/>
        <v>0.1</v>
      </c>
      <c r="AB17" s="264">
        <f t="shared" si="11"/>
        <v>2</v>
      </c>
      <c r="AC17" s="264">
        <f t="shared" si="12"/>
        <v>2.1</v>
      </c>
      <c r="AD17" s="261">
        <f t="shared" si="13"/>
        <v>2.1</v>
      </c>
      <c r="AE17" s="261">
        <f t="shared" si="14"/>
        <v>4</v>
      </c>
      <c r="AF17" s="258">
        <f t="shared" si="15"/>
        <v>5.6</v>
      </c>
      <c r="AG17" s="258">
        <f t="shared" si="16"/>
        <v>7.3</v>
      </c>
      <c r="AH17" s="258">
        <f t="shared" si="17"/>
        <v>2.2000000000000002</v>
      </c>
      <c r="AI17" s="264">
        <f>IF('Данные индикаторов'!I19="No data","x",IF('Данные индикаторов'!BJ19&lt;1000,"x",ROUND((IF('Данные индикаторов'!I19&gt;AI$54,10,IF('Данные индикаторов'!I19&lt;AI$55,0,10-(AI$54-'Данные индикаторов'!I19)/(AI$54-AI$55)*10))),1)))</f>
        <v>6</v>
      </c>
      <c r="AJ17" s="258">
        <f t="shared" si="18"/>
        <v>5</v>
      </c>
      <c r="AK17" s="255">
        <f t="shared" si="19"/>
        <v>5.3</v>
      </c>
      <c r="AL17" s="264">
        <f>ROUND(IF('Данные индикаторов'!M19=0,0,IF('Данные индикаторов'!M19&gt;AL$54,10,IF('Данные индикаторов'!M19&lt;AL$55,0,10-(AL$54-'Данные индикаторов'!M19)/(AL$54-AL$55)*10))),1)</f>
        <v>0.6</v>
      </c>
      <c r="AM17" s="264">
        <f>ROUND(IF('Данные индикаторов'!N19=0,0,IF(LOG('Данные индикаторов'!N19)&gt;LOG(AM$54),10,IF(LOG('Данные индикаторов'!N19)&lt;LOG(AM$55),0,10-(LOG(AM$54)-LOG('Данные индикаторов'!N19))/(LOG(AM$54)-LOG(AM$55))*10))),1)</f>
        <v>0</v>
      </c>
      <c r="AN17" s="258">
        <f t="shared" si="20"/>
        <v>0.3</v>
      </c>
      <c r="AO17" s="264">
        <f>'Данные индикаторов'!K19</f>
        <v>0</v>
      </c>
      <c r="AP17" s="264">
        <f>'Данные индикаторов'!L19</f>
        <v>0</v>
      </c>
      <c r="AQ17" s="258">
        <f t="shared" si="21"/>
        <v>0</v>
      </c>
      <c r="AR17" s="255">
        <f t="shared" si="22"/>
        <v>0.2</v>
      </c>
    </row>
    <row r="18" spans="1:44" ht="15.75">
      <c r="A18" s="329" t="s">
        <v>217</v>
      </c>
      <c r="B18" s="331" t="s">
        <v>233</v>
      </c>
      <c r="C18" s="332" t="s">
        <v>88</v>
      </c>
      <c r="D18" s="267">
        <f>ROUND(IF('Данные индикаторов'!D20=0,0.1,IF(LOG('Данные индикаторов'!D20)&gt;D$54,10,IF(LOG('Данные индикаторов'!D20)&lt;D$55,0,10-(D$54-LOG('Данные индикаторов'!D20))/(D$54-D$55)*10))),1)</f>
        <v>0.1</v>
      </c>
      <c r="E18" s="267">
        <f>ROUND(IF('Данные индикаторов'!E20=0,0.1,IF(LOG('Данные индикаторов'!E20)&gt;E$54,10,IF(LOG('Данные индикаторов'!E20)&lt;E$55,0,10-(E$54-LOG('Данные индикаторов'!E20))/(E$54-E$55)*10))),1)</f>
        <v>0.1</v>
      </c>
      <c r="F18" s="267">
        <f t="shared" si="0"/>
        <v>0.1</v>
      </c>
      <c r="G18" s="267">
        <f>ROUND(IF('Данные индикаторов'!H20="No data",0.1,IF('Данные индикаторов'!H20=0,0,IF(LOG('Данные индикаторов'!H20)&gt;G$54,10,IF(LOG('Данные индикаторов'!H20)&lt;G$55,0,10-(G$54-LOG('Данные индикаторов'!H20))/(G$54-G$55)*10)))),1)</f>
        <v>7.7</v>
      </c>
      <c r="H18" s="267">
        <f>ROUND(IF('Данные индикаторов'!F20=0,0,IF(LOG('Данные индикаторов'!F20)&gt;H$54,10,IF(LOG('Данные индикаторов'!F20)&lt;H$55,0,10-(H$54-LOG('Данные индикаторов'!F20))/(H$54-H$55)*10))),1)</f>
        <v>0</v>
      </c>
      <c r="I18" s="267">
        <f>ROUND(IF('Данные индикаторов'!G20=0,0,IF(LOG('Данные индикаторов'!G20)&gt;I$54,10,IF(LOG('Данные индикаторов'!G20)&lt;I$55,0,10-(I$54-LOG('Данные индикаторов'!G20))/(I$54-I$55)*10))),1)</f>
        <v>0</v>
      </c>
      <c r="J18" s="267">
        <f t="shared" si="1"/>
        <v>0</v>
      </c>
      <c r="K18" s="267">
        <f>IF('Данные индикаторов'!J20="No data","x",ROUND(IF('Данные индикаторов'!J20=0,0,IF(LOG('Данные индикаторов'!J20)&gt;K$54,10,IF(LOG('Данные индикаторов'!J20)&lt;K$55,0,10-(K$54-LOG('Данные индикаторов'!J20))/(K$54-K$55)*10))),1))</f>
        <v>0</v>
      </c>
      <c r="L18" s="270">
        <f>'Данные индикаторов'!D20/'Данные индикаторов'!$BL20</f>
        <v>0</v>
      </c>
      <c r="M18" s="270">
        <f>'Данные индикаторов'!E20/'Данные индикаторов'!$BL20</f>
        <v>0</v>
      </c>
      <c r="N18" s="270">
        <f>IF(G18=0.1,0,'Данные индикаторов'!H20/'Данные индикаторов'!$BL20)</f>
        <v>1.2593106479443131E-2</v>
      </c>
      <c r="O18" s="270">
        <f>'Данные индикаторов'!F20/'Данные индикаторов'!$BL20</f>
        <v>0</v>
      </c>
      <c r="P18" s="270">
        <f>'Данные индикаторов'!G20/'Данные индикаторов'!$BL20</f>
        <v>0</v>
      </c>
      <c r="Q18" s="270">
        <f>IF('Данные индикаторов'!J20="No data","x",'Данные индикаторов'!J20/'Данные индикаторов'!$BL20)</f>
        <v>0</v>
      </c>
      <c r="R18" s="267">
        <f t="shared" si="2"/>
        <v>0</v>
      </c>
      <c r="S18" s="267">
        <f t="shared" si="3"/>
        <v>0</v>
      </c>
      <c r="T18" s="267">
        <f t="shared" si="4"/>
        <v>0</v>
      </c>
      <c r="U18" s="267">
        <f t="shared" si="5"/>
        <v>8.4</v>
      </c>
      <c r="V18" s="267">
        <f t="shared" si="6"/>
        <v>0</v>
      </c>
      <c r="W18" s="267">
        <f t="shared" si="7"/>
        <v>0</v>
      </c>
      <c r="X18" s="267">
        <f t="shared" si="8"/>
        <v>0</v>
      </c>
      <c r="Y18" s="267">
        <f>IF('Данные индикаторов'!J20="No data","x",ROUND(IF(Q18&gt;Y$54,10,IF(Q18&lt;Y$55,0,10-(Y$54-Q18)/(Y$54-Y$55)*10)),1))</f>
        <v>0</v>
      </c>
      <c r="Z18" s="261">
        <f t="shared" si="9"/>
        <v>0.1</v>
      </c>
      <c r="AA18" s="261">
        <f t="shared" si="10"/>
        <v>0.1</v>
      </c>
      <c r="AB18" s="264">
        <f t="shared" si="11"/>
        <v>0</v>
      </c>
      <c r="AC18" s="264">
        <f t="shared" si="12"/>
        <v>0</v>
      </c>
      <c r="AD18" s="261">
        <f t="shared" si="13"/>
        <v>0</v>
      </c>
      <c r="AE18" s="261">
        <f t="shared" si="14"/>
        <v>0</v>
      </c>
      <c r="AF18" s="258">
        <f t="shared" si="15"/>
        <v>0.1</v>
      </c>
      <c r="AG18" s="258">
        <f t="shared" si="16"/>
        <v>8.1</v>
      </c>
      <c r="AH18" s="258">
        <f t="shared" si="17"/>
        <v>0</v>
      </c>
      <c r="AI18" s="264">
        <f>IF('Данные индикаторов'!I20="No data","x",IF('Данные индикаторов'!BJ20&lt;1000,"x",ROUND((IF('Данные индикаторов'!I20&gt;AI$54,10,IF('Данные индикаторов'!I20&lt;AI$55,0,10-(AI$54-'Данные индикаторов'!I20)/(AI$54-AI$55)*10))),1)))</f>
        <v>10</v>
      </c>
      <c r="AJ18" s="258">
        <f t="shared" si="18"/>
        <v>5</v>
      </c>
      <c r="AK18" s="255">
        <f t="shared" si="19"/>
        <v>4.2</v>
      </c>
      <c r="AL18" s="264">
        <f>ROUND(IF('Данные индикаторов'!M20=0,0,IF('Данные индикаторов'!M20&gt;AL$54,10,IF('Данные индикаторов'!M20&lt;AL$55,0,10-(AL$54-'Данные индикаторов'!M20)/(AL$54-AL$55)*10))),1)</f>
        <v>0.6</v>
      </c>
      <c r="AM18" s="264">
        <f>ROUND(IF('Данные индикаторов'!N20=0,0,IF(LOG('Данные индикаторов'!N20)&gt;LOG(AM$54),10,IF(LOG('Данные индикаторов'!N20)&lt;LOG(AM$55),0,10-(LOG(AM$54)-LOG('Данные индикаторов'!N20))/(LOG(AM$54)-LOG(AM$55))*10))),1)</f>
        <v>0</v>
      </c>
      <c r="AN18" s="258">
        <f t="shared" si="20"/>
        <v>0.3</v>
      </c>
      <c r="AO18" s="264">
        <f>'Данные индикаторов'!K20</f>
        <v>0</v>
      </c>
      <c r="AP18" s="264">
        <f>'Данные индикаторов'!L20</f>
        <v>0</v>
      </c>
      <c r="AQ18" s="258">
        <f t="shared" si="21"/>
        <v>0</v>
      </c>
      <c r="AR18" s="255">
        <f t="shared" si="22"/>
        <v>0.2</v>
      </c>
    </row>
    <row r="19" spans="1:44" ht="15.75">
      <c r="A19" s="333" t="s">
        <v>217</v>
      </c>
      <c r="B19" s="334" t="s">
        <v>234</v>
      </c>
      <c r="C19" s="344" t="s">
        <v>80</v>
      </c>
      <c r="D19" s="268">
        <f>ROUND(IF('Данные индикаторов'!D21=0,0.1,IF(LOG('Данные индикаторов'!D21)&gt;D$54,10,IF(LOG('Данные индикаторов'!D21)&lt;D$55,0,10-(D$54-LOG('Данные индикаторов'!D21))/(D$54-D$55)*10))),1)</f>
        <v>7.9</v>
      </c>
      <c r="E19" s="268">
        <f>ROUND(IF('Данные индикаторов'!E21=0,0.1,IF(LOG('Данные индикаторов'!E21)&gt;E$54,10,IF(LOG('Данные индикаторов'!E21)&lt;E$55,0,10-(E$54-LOG('Данные индикаторов'!E21))/(E$54-E$55)*10))),1)</f>
        <v>0.1</v>
      </c>
      <c r="F19" s="268">
        <f t="shared" si="0"/>
        <v>5.2</v>
      </c>
      <c r="G19" s="268">
        <f>ROUND(IF('Данные индикаторов'!H21="No data",0.1,IF('Данные индикаторов'!H21=0,0,IF(LOG('Данные индикаторов'!H21)&gt;G$54,10,IF(LOG('Данные индикаторов'!H21)&lt;G$55,0,10-(G$54-LOG('Данные индикаторов'!H21))/(G$54-G$55)*10)))),1)</f>
        <v>7.9</v>
      </c>
      <c r="H19" s="268">
        <f>ROUND(IF('Данные индикаторов'!F21=0,0,IF(LOG('Данные индикаторов'!F21)&gt;H$54,10,IF(LOG('Данные индикаторов'!F21)&lt;H$55,0,10-(H$54-LOG('Данные индикаторов'!F21))/(H$54-H$55)*10))),1)</f>
        <v>2.9</v>
      </c>
      <c r="I19" s="268">
        <f>ROUND(IF('Данные индикаторов'!G21=0,0,IF(LOG('Данные индикаторов'!G21)&gt;I$54,10,IF(LOG('Данные индикаторов'!G21)&lt;I$55,0,10-(I$54-LOG('Данные индикаторов'!G21))/(I$54-I$55)*10))),1)</f>
        <v>1.1000000000000001</v>
      </c>
      <c r="J19" s="268">
        <f t="shared" si="1"/>
        <v>2</v>
      </c>
      <c r="K19" s="268">
        <f>IF('Данные индикаторов'!J21="No data","x",ROUND(IF('Данные индикаторов'!J21=0,0,IF(LOG('Данные индикаторов'!J21)&gt;K$54,10,IF(LOG('Данные индикаторов'!J21)&lt;K$55,0,10-(K$54-LOG('Данные индикаторов'!J21))/(K$54-K$55)*10))),1))</f>
        <v>0</v>
      </c>
      <c r="L19" s="271">
        <f>'Данные индикаторов'!D21/'Данные индикаторов'!$BL21</f>
        <v>2.024805377912308E-3</v>
      </c>
      <c r="M19" s="271">
        <f>'Данные индикаторов'!E21/'Данные индикаторов'!$BL21</f>
        <v>0</v>
      </c>
      <c r="N19" s="271">
        <f>IF(G19=0.1,0,'Данные индикаторов'!H21/'Данные индикаторов'!$BL21)</f>
        <v>5.342695691763137E-3</v>
      </c>
      <c r="O19" s="271">
        <f>'Данные индикаторов'!F21/'Данные индикаторов'!$BL21</f>
        <v>2.3789999478412359E-5</v>
      </c>
      <c r="P19" s="271">
        <f>'Данные индикаторов'!G21/'Данные индикаторов'!$BL21</f>
        <v>2.4164407460373906E-6</v>
      </c>
      <c r="Q19" s="271">
        <f>IF('Данные индикаторов'!J21="No data","x",'Данные индикаторов'!J21/'Данные индикаторов'!$BL21)</f>
        <v>0</v>
      </c>
      <c r="R19" s="268">
        <f t="shared" si="2"/>
        <v>10</v>
      </c>
      <c r="S19" s="268">
        <f t="shared" si="3"/>
        <v>0</v>
      </c>
      <c r="T19" s="268">
        <f t="shared" si="4"/>
        <v>7.6</v>
      </c>
      <c r="U19" s="268">
        <f t="shared" si="5"/>
        <v>3.6</v>
      </c>
      <c r="V19" s="268">
        <f t="shared" si="6"/>
        <v>0.1</v>
      </c>
      <c r="W19" s="268">
        <f t="shared" si="7"/>
        <v>0</v>
      </c>
      <c r="X19" s="268">
        <f t="shared" si="8"/>
        <v>0.1</v>
      </c>
      <c r="Y19" s="268">
        <f>IF('Данные индикаторов'!J21="No data","x",ROUND(IF(Q19&gt;Y$54,10,IF(Q19&lt;Y$55,0,10-(Y$54-Q19)/(Y$54-Y$55)*10)),1))</f>
        <v>0</v>
      </c>
      <c r="Z19" s="262">
        <f t="shared" si="9"/>
        <v>9</v>
      </c>
      <c r="AA19" s="262">
        <f t="shared" si="10"/>
        <v>0.1</v>
      </c>
      <c r="AB19" s="265">
        <f t="shared" si="11"/>
        <v>1.5</v>
      </c>
      <c r="AC19" s="265">
        <f t="shared" si="12"/>
        <v>0.6</v>
      </c>
      <c r="AD19" s="262">
        <f t="shared" si="13"/>
        <v>1.1000000000000001</v>
      </c>
      <c r="AE19" s="262">
        <f t="shared" si="14"/>
        <v>0</v>
      </c>
      <c r="AF19" s="259">
        <f t="shared" si="15"/>
        <v>6.6</v>
      </c>
      <c r="AG19" s="259">
        <f t="shared" si="16"/>
        <v>6.2</v>
      </c>
      <c r="AH19" s="259">
        <f t="shared" si="17"/>
        <v>1.1000000000000001</v>
      </c>
      <c r="AI19" s="265">
        <f>IF('Данные индикаторов'!I21="No data","x",IF('Данные индикаторов'!BJ21&lt;1000,"x",ROUND((IF('Данные индикаторов'!I21&gt;AI$54,10,IF('Данные индикаторов'!I21&lt;AI$55,0,10-(AI$54-'Данные индикаторов'!I21)/(AI$54-AI$55)*10))),1)))</f>
        <v>7</v>
      </c>
      <c r="AJ19" s="259">
        <f t="shared" si="18"/>
        <v>3.5</v>
      </c>
      <c r="AK19" s="256">
        <f t="shared" si="19"/>
        <v>4.7</v>
      </c>
      <c r="AL19" s="265">
        <f>ROUND(IF('Данные индикаторов'!M21=0,0,IF('Данные индикаторов'!M21&gt;AL$54,10,IF('Данные индикаторов'!M21&lt;AL$55,0,10-(AL$54-'Данные индикаторов'!M21)/(AL$54-AL$55)*10))),1)</f>
        <v>0.6</v>
      </c>
      <c r="AM19" s="265">
        <f>ROUND(IF('Данные индикаторов'!N21=0,0,IF(LOG('Данные индикаторов'!N21)&gt;LOG(AM$54),10,IF(LOG('Данные индикаторов'!N21)&lt;LOG(AM$55),0,10-(LOG(AM$54)-LOG('Данные индикаторов'!N21))/(LOG(AM$54)-LOG(AM$55))*10))),1)</f>
        <v>0</v>
      </c>
      <c r="AN19" s="259">
        <f t="shared" si="20"/>
        <v>0.3</v>
      </c>
      <c r="AO19" s="265">
        <f>'Данные индикаторов'!K21</f>
        <v>0</v>
      </c>
      <c r="AP19" s="265">
        <f>'Данные индикаторов'!L21</f>
        <v>0</v>
      </c>
      <c r="AQ19" s="259">
        <f t="shared" si="21"/>
        <v>0</v>
      </c>
      <c r="AR19" s="256">
        <f t="shared" si="22"/>
        <v>0.2</v>
      </c>
    </row>
    <row r="20" spans="1:44" ht="15.75">
      <c r="A20" s="336" t="s">
        <v>235</v>
      </c>
      <c r="B20" s="337" t="s">
        <v>236</v>
      </c>
      <c r="C20" s="332" t="s">
        <v>64</v>
      </c>
      <c r="D20" s="267">
        <f>ROUND(IF('Данные индикаторов'!D22=0,0.1,IF(LOG('Данные индикаторов'!D22)&gt;D$54,10,IF(LOG('Данные индикаторов'!D22)&lt;D$55,0,10-(D$54-LOG('Данные индикаторов'!D22))/(D$54-D$55)*10))),1)</f>
        <v>6.4</v>
      </c>
      <c r="E20" s="267">
        <f>ROUND(IF('Данные индикаторов'!E22=0,0.1,IF(LOG('Данные индикаторов'!E22)&gt;E$54,10,IF(LOG('Данные индикаторов'!E22)&lt;E$55,0,10-(E$54-LOG('Данные индикаторов'!E22))/(E$54-E$55)*10))),1)</f>
        <v>0</v>
      </c>
      <c r="F20" s="267">
        <f t="shared" ref="F20" si="41">ROUND((10-GEOMEAN(((10-D20)/10*9+1),((10-E20)/10*9+1)))/9*10,1)</f>
        <v>3.9</v>
      </c>
      <c r="G20" s="267">
        <f>ROUND(IF('Данные индикаторов'!H22="No data",0.1,IF('Данные индикаторов'!H22=0,0,IF(LOG('Данные индикаторов'!H22)&gt;G$54,10,IF(LOG('Данные индикаторов'!H22)&lt;G$55,0,10-(G$54-LOG('Данные индикаторов'!H22))/(G$54-G$55)*10)))),1)</f>
        <v>6.8</v>
      </c>
      <c r="H20" s="267">
        <f>ROUND(IF('Данные индикаторов'!F22=0,0,IF(LOG('Данные индикаторов'!F22)&gt;H$54,10,IF(LOG('Данные индикаторов'!F22)&lt;H$55,0,10-(H$54-LOG('Данные индикаторов'!F22))/(H$54-H$55)*10))),1)</f>
        <v>7.1</v>
      </c>
      <c r="I20" s="267">
        <f>ROUND(IF('Данные индикаторов'!G22=0,0,IF(LOG('Данные индикаторов'!G22)&gt;I$54,10,IF(LOG('Данные индикаторов'!G22)&lt;I$55,0,10-(I$54-LOG('Данные индикаторов'!G22))/(I$54-I$55)*10))),1)</f>
        <v>8.5</v>
      </c>
      <c r="J20" s="267">
        <f t="shared" ref="J20" si="42">ROUND((10-GEOMEAN(((10-H20)/10*9+1),((10-I20)/10*9+1)))/9*10,1)</f>
        <v>7.9</v>
      </c>
      <c r="K20" s="267">
        <f>IF('Данные индикаторов'!J22="No data","x",ROUND(IF('Данные индикаторов'!J22=0,0,IF(LOG('Данные индикаторов'!J22)&gt;K$54,10,IF(LOG('Данные индикаторов'!J22)&lt;K$55,0,10-(K$54-LOG('Данные индикаторов'!J22))/(K$54-K$55)*10))),1))</f>
        <v>8.1999999999999993</v>
      </c>
      <c r="L20" s="270">
        <f>'Данные индикаторов'!D22/'Данные индикаторов'!$BL22</f>
        <v>1.7879743447602266E-3</v>
      </c>
      <c r="M20" s="270">
        <f>'Данные индикаторов'!E22/'Данные индикаторов'!$BL22</f>
        <v>2.3969470467930789E-7</v>
      </c>
      <c r="N20" s="270">
        <f>IF(G20=0.1,0,'Данные индикаторов'!H22/'Данные индикаторов'!$BL22)</f>
        <v>5.2700262096439772E-3</v>
      </c>
      <c r="O20" s="270">
        <f>'Данные индикаторов'!F22/'Данные индикаторов'!$BL22</f>
        <v>7.7412692734616729E-3</v>
      </c>
      <c r="P20" s="270">
        <f>'Данные индикаторов'!G22/'Данные индикаторов'!$BL22</f>
        <v>5.3655563006658061E-3</v>
      </c>
      <c r="Q20" s="270">
        <f>IF('Данные индикаторов'!J22="No data","x",'Данные индикаторов'!J22/'Данные индикаторов'!$BL22)</f>
        <v>2.8873004321985564E-2</v>
      </c>
      <c r="R20" s="267">
        <f t="shared" ref="R20" si="43">ROUND(IF(L20&gt;R$54,10,IF(L20&lt;R$55,0,10-(R$54-L20)/(R$54-R$55)*10)),1)</f>
        <v>8.9</v>
      </c>
      <c r="S20" s="267">
        <f t="shared" ref="S20" si="44">ROUND(IF(M20&gt;S$54,10,IF(M20&lt;S$55,0,10-(S$54-M20)/(S$54-S$55)*10)),1)</f>
        <v>0</v>
      </c>
      <c r="T20" s="267">
        <f t="shared" ref="T20" si="45">ROUND(((10-GEOMEAN(((10-R20)/10*9+1),((10-S20)/10*9+1)))/9*10),1)</f>
        <v>6.2</v>
      </c>
      <c r="U20" s="267">
        <f t="shared" ref="U20" si="46">ROUND(IF(N20=0,0.1,IF(N20&gt;U$54,10,IF(N20&lt;U$55,0,10-(U$54-N20)/(U$54-U$55)*10))),1)</f>
        <v>3.5</v>
      </c>
      <c r="V20" s="267">
        <f t="shared" ref="V20" si="47">ROUND(IF(O20&gt;V$54,10,IF(O20&lt;V$55,0,10-(V$54-O20)/(V$54-V$55)*10)),1)</f>
        <v>10</v>
      </c>
      <c r="W20" s="267">
        <f t="shared" ref="W20" si="48">ROUND(IF(P20&gt;W$54,10,IF(P20&lt;W$55,0,10-(W$54-P20)/(W$54-W$55)*10)),1)</f>
        <v>10</v>
      </c>
      <c r="X20" s="267">
        <f t="shared" ref="X20" si="49">ROUND(((10-GEOMEAN(((10-V20)/10*9+1),((10-W20)/10*9+1)))/9*10),1)</f>
        <v>10</v>
      </c>
      <c r="Y20" s="267">
        <f>IF('Данные индикаторов'!J22="No data","x",ROUND(IF(Q20&gt;Y$54,10,IF(Q20&lt;Y$55,0,10-(Y$54-Q20)/(Y$54-Y$55)*10)),1))</f>
        <v>9.6</v>
      </c>
      <c r="Z20" s="261">
        <f t="shared" ref="Z20" si="50">ROUND(AVERAGE(D20,R20),1)</f>
        <v>7.7</v>
      </c>
      <c r="AA20" s="261">
        <f t="shared" ref="AA20" si="51">ROUND(AVERAGE(E20,S20),1)</f>
        <v>0</v>
      </c>
      <c r="AB20" s="264">
        <f t="shared" ref="AB20" si="52">ROUND(AVERAGE(V20,H20),1)</f>
        <v>8.6</v>
      </c>
      <c r="AC20" s="264">
        <f t="shared" ref="AC20" si="53">ROUND(AVERAGE(W20,I20),1)</f>
        <v>9.3000000000000007</v>
      </c>
      <c r="AD20" s="261">
        <f t="shared" ref="AD20" si="54">ROUND((10-GEOMEAN(((10-AB20)/10*9+1),((10-AC20)/10*9+1)))/9*10,1)</f>
        <v>9</v>
      </c>
      <c r="AE20" s="261">
        <f t="shared" ref="AE20" si="55">IF(K20="x","x",ROUND((10-GEOMEAN(((10-K20)/10*9+1),((10-Y20)/10*9+1)))/9*10,1))</f>
        <v>9</v>
      </c>
      <c r="AF20" s="258">
        <f t="shared" ref="AF20" si="56">ROUND((10-GEOMEAN(((10-F20)/10*9+1),((10-T20)/10*9+1)))/9*10,1)</f>
        <v>5.2</v>
      </c>
      <c r="AG20" s="258">
        <f t="shared" ref="AG20" si="57">ROUND(IF(AND(U20="x",G20="x"),"x",(10-GEOMEAN(((10-G20)/10*9+1),((10-U20)/10*9+1)))/9*10),1)</f>
        <v>5.4</v>
      </c>
      <c r="AH20" s="258">
        <f t="shared" ref="AH20" si="58">ROUND((10-GEOMEAN(((10-J20)/10*9+1),((10-X20)/10*9+1)))/9*10,1)</f>
        <v>9.1999999999999993</v>
      </c>
      <c r="AI20" s="264">
        <f>IF('Данные индикаторов'!I22="No data","x",IF('Данные индикаторов'!BJ22&lt;1000,"x",ROUND((IF('Данные индикаторов'!I22&gt;AI$54,10,IF('Данные индикаторов'!I22&lt;AI$55,0,10-(AI$54-'Данные индикаторов'!I22)/(AI$54-AI$55)*10))),1)))</f>
        <v>4</v>
      </c>
      <c r="AJ20" s="258">
        <f t="shared" ref="AJ20" si="59">IF(AND(AE20="x",AI20="x"),"x",ROUND(AVERAGE(AE20,AI20),1))</f>
        <v>6.5</v>
      </c>
      <c r="AK20" s="255">
        <f t="shared" ref="AK20" si="60">IF(ROUND(IF(AJ20="x",(10-GEOMEAN(((10-AF20)/10*9+1),((10-AG20)/10*9+1),((10-AH20)/10*9+1)))/9*10,(10-GEOMEAN(((10-AF20)/10*9+1),((10-AJ20)/10*9+1),((10-AH20)/10*9+1),((10-AG20)/10*9+1)))/9*10),1)=0,0.1,ROUND(IF(AJ20="x",(10-GEOMEAN(((10-AF20)/10*9+1),((10-AG20)/10*9+1),((10-AH20)/10*9+1)))/9*10,(10-GEOMEAN(((10-AF20)/10*9+1),((10-AJ20)/10*9+1),((10-AH20)/10*9+1),((10-AG20)/10*9+1)))/9*10),1))</f>
        <v>7</v>
      </c>
      <c r="AL20" s="264">
        <f>ROUND(IF('Данные индикаторов'!M22=0,0,IF('Данные индикаторов'!M22&gt;AL$54,10,IF('Данные индикаторов'!M22&lt;AL$55,0,10-(AL$54-'Данные индикаторов'!M22)/(AL$54-AL$55)*10))),1)</f>
        <v>7.5</v>
      </c>
      <c r="AM20" s="264">
        <f>ROUND(IF('Данные индикаторов'!N22=0,0,IF(LOG('Данные индикаторов'!N22)&gt;LOG(AM$54),10,IF(LOG('Данные индикаторов'!N22)&lt;LOG(AM$55),0,10-(LOG(AM$54)-LOG('Данные индикаторов'!N22))/(LOG(AM$54)-LOG(AM$55))*10))),1)</f>
        <v>4.0999999999999996</v>
      </c>
      <c r="AN20" s="258">
        <f t="shared" ref="AN20" si="61">ROUND((10-GEOMEAN(((10-AL20)/10*9+1),((10-AM20)/10*9+1)))/9*10,1)</f>
        <v>6.1</v>
      </c>
      <c r="AO20" s="264">
        <f>'Данные индикаторов'!K22</f>
        <v>9</v>
      </c>
      <c r="AP20" s="264">
        <f>'Данные индикаторов'!L22</f>
        <v>0</v>
      </c>
      <c r="AQ20" s="258">
        <f t="shared" ref="AQ20" si="62">ROUND((10-GEOMEAN(((10-AO20)/10*9+1),((10-AP20)/10*9+1)))/9*10,1)</f>
        <v>6.3</v>
      </c>
      <c r="AR20" s="255">
        <f t="shared" ref="AR20" si="63">IF(AQ20&gt;AN20,AQ20,ROUND((10-GEOMEAN(((10-AN20)/10*9+1),((10-AQ20)/10*9+1)))/9*10,1))</f>
        <v>6.3</v>
      </c>
    </row>
    <row r="21" spans="1:44" ht="15.75">
      <c r="A21" s="336" t="s">
        <v>235</v>
      </c>
      <c r="B21" s="331" t="s">
        <v>237</v>
      </c>
      <c r="C21" s="332" t="s">
        <v>65</v>
      </c>
      <c r="D21" s="267">
        <f>ROUND(IF('Данные индикаторов'!D23=0,0.1,IF(LOG('Данные индикаторов'!D23)&gt;D$54,10,IF(LOG('Данные индикаторов'!D23)&lt;D$55,0,10-(D$54-LOG('Данные индикаторов'!D23))/(D$54-D$55)*10))),1)</f>
        <v>7.9</v>
      </c>
      <c r="E21" s="267">
        <f>ROUND(IF('Данные индикаторов'!E23=0,0.1,IF(LOG('Данные индикаторов'!E23)&gt;E$54,10,IF(LOG('Данные индикаторов'!E23)&lt;E$55,0,10-(E$54-LOG('Данные индикаторов'!E23))/(E$54-E$55)*10))),1)</f>
        <v>0.1</v>
      </c>
      <c r="F21" s="267">
        <f t="shared" ref="F21:F28" si="64">ROUND((10-GEOMEAN(((10-D21)/10*9+1),((10-E21)/10*9+1)))/9*10,1)</f>
        <v>5.2</v>
      </c>
      <c r="G21" s="267">
        <f>ROUND(IF('Данные индикаторов'!H23="No data",0.1,IF('Данные индикаторов'!H23=0,0,IF(LOG('Данные индикаторов'!H23)&gt;G$54,10,IF(LOG('Данные индикаторов'!H23)&lt;G$55,0,10-(G$54-LOG('Данные индикаторов'!H23))/(G$54-G$55)*10)))),1)</f>
        <v>8.1</v>
      </c>
      <c r="H21" s="267">
        <f>ROUND(IF('Данные индикаторов'!F23=0,0,IF(LOG('Данные индикаторов'!F23)&gt;H$54,10,IF(LOG('Данные индикаторов'!F23)&lt;H$55,0,10-(H$54-LOG('Данные индикаторов'!F23))/(H$54-H$55)*10))),1)</f>
        <v>0</v>
      </c>
      <c r="I21" s="267">
        <f>ROUND(IF('Данные индикаторов'!G23=0,0,IF(LOG('Данные индикаторов'!G23)&gt;I$54,10,IF(LOG('Данные индикаторов'!G23)&lt;I$55,0,10-(I$54-LOG('Данные индикаторов'!G23))/(I$54-I$55)*10))),1)</f>
        <v>0</v>
      </c>
      <c r="J21" s="267">
        <f t="shared" ref="J21:J28" si="65">ROUND((10-GEOMEAN(((10-H21)/10*9+1),((10-I21)/10*9+1)))/9*10,1)</f>
        <v>0</v>
      </c>
      <c r="K21" s="267">
        <f>IF('Данные индикаторов'!J23="No data","x",ROUND(IF('Данные индикаторов'!J23=0,0,IF(LOG('Данные индикаторов'!J23)&gt;K$54,10,IF(LOG('Данные индикаторов'!J23)&lt;K$55,0,10-(K$54-LOG('Данные индикаторов'!J23))/(K$54-K$55)*10))),1))</f>
        <v>0</v>
      </c>
      <c r="L21" s="270">
        <f>'Данные индикаторов'!D23/'Данные индикаторов'!$BL23</f>
        <v>1.9892787304893458E-3</v>
      </c>
      <c r="M21" s="270">
        <f>'Данные индикаторов'!E23/'Данные индикаторов'!$BL23</f>
        <v>0</v>
      </c>
      <c r="N21" s="270">
        <f>IF(G21=0.1,0,'Данные индикаторов'!H23/'Данные индикаторов'!$BL23)</f>
        <v>5.9198650198819276E-3</v>
      </c>
      <c r="O21" s="270">
        <f>'Данные индикаторов'!F23/'Данные индикаторов'!$BL23</f>
        <v>0</v>
      </c>
      <c r="P21" s="270">
        <f>'Данные индикаторов'!G23/'Данные индикаторов'!$BL23</f>
        <v>0</v>
      </c>
      <c r="Q21" s="270">
        <f>IF('Данные индикаторов'!J23="No data","x",'Данные индикаторов'!J23/'Данные индикаторов'!$BL23)</f>
        <v>0</v>
      </c>
      <c r="R21" s="267">
        <f t="shared" ref="R21:R28" si="66">ROUND(IF(L21&gt;R$54,10,IF(L21&lt;R$55,0,10-(R$54-L21)/(R$54-R$55)*10)),1)</f>
        <v>9.9</v>
      </c>
      <c r="S21" s="267">
        <f t="shared" ref="S21:S28" si="67">ROUND(IF(M21&gt;S$54,10,IF(M21&lt;S$55,0,10-(S$54-M21)/(S$54-S$55)*10)),1)</f>
        <v>0</v>
      </c>
      <c r="T21" s="267">
        <f t="shared" ref="T21:T28" si="68">ROUND(((10-GEOMEAN(((10-R21)/10*9+1),((10-S21)/10*9+1)))/9*10),1)</f>
        <v>7.4</v>
      </c>
      <c r="U21" s="267">
        <f t="shared" ref="U21:U28" si="69">ROUND(IF(N21=0,0.1,IF(N21&gt;U$54,10,IF(N21&lt;U$55,0,10-(U$54-N21)/(U$54-U$55)*10))),1)</f>
        <v>3.9</v>
      </c>
      <c r="V21" s="267">
        <f t="shared" ref="V21:V28" si="70">ROUND(IF(O21&gt;V$54,10,IF(O21&lt;V$55,0,10-(V$54-O21)/(V$54-V$55)*10)),1)</f>
        <v>0</v>
      </c>
      <c r="W21" s="267">
        <f t="shared" ref="W21:W28" si="71">ROUND(IF(P21&gt;W$54,10,IF(P21&lt;W$55,0,10-(W$54-P21)/(W$54-W$55)*10)),1)</f>
        <v>0</v>
      </c>
      <c r="X21" s="267">
        <f t="shared" ref="X21:X28" si="72">ROUND(((10-GEOMEAN(((10-V21)/10*9+1),((10-W21)/10*9+1)))/9*10),1)</f>
        <v>0</v>
      </c>
      <c r="Y21" s="267">
        <f>IF('Данные индикаторов'!J23="No data","x",ROUND(IF(Q21&gt;Y$54,10,IF(Q21&lt;Y$55,0,10-(Y$54-Q21)/(Y$54-Y$55)*10)),1))</f>
        <v>0</v>
      </c>
      <c r="Z21" s="261">
        <f t="shared" ref="Z21:Z28" si="73">ROUND(AVERAGE(D21,R21),1)</f>
        <v>8.9</v>
      </c>
      <c r="AA21" s="261">
        <f t="shared" ref="AA21:AA28" si="74">ROUND(AVERAGE(E21,S21),1)</f>
        <v>0.1</v>
      </c>
      <c r="AB21" s="264">
        <f t="shared" ref="AB21:AB28" si="75">ROUND(AVERAGE(V21,H21),1)</f>
        <v>0</v>
      </c>
      <c r="AC21" s="264">
        <f t="shared" ref="AC21:AC28" si="76">ROUND(AVERAGE(W21,I21),1)</f>
        <v>0</v>
      </c>
      <c r="AD21" s="261">
        <f t="shared" ref="AD21:AD28" si="77">ROUND((10-GEOMEAN(((10-AB21)/10*9+1),((10-AC21)/10*9+1)))/9*10,1)</f>
        <v>0</v>
      </c>
      <c r="AE21" s="261">
        <f t="shared" ref="AE21:AE28" si="78">IF(K21="x","x",ROUND((10-GEOMEAN(((10-K21)/10*9+1),((10-Y21)/10*9+1)))/9*10,1))</f>
        <v>0</v>
      </c>
      <c r="AF21" s="258">
        <f t="shared" ref="AF21:AF28" si="79">ROUND((10-GEOMEAN(((10-F21)/10*9+1),((10-T21)/10*9+1)))/9*10,1)</f>
        <v>6.4</v>
      </c>
      <c r="AG21" s="258">
        <f t="shared" ref="AG21:AG28" si="80">ROUND(IF(AND(U21="x",G21="x"),"x",(10-GEOMEAN(((10-G21)/10*9+1),((10-U21)/10*9+1)))/9*10),1)</f>
        <v>6.5</v>
      </c>
      <c r="AH21" s="258">
        <f t="shared" ref="AH21:AH28" si="81">ROUND((10-GEOMEAN(((10-J21)/10*9+1),((10-X21)/10*9+1)))/9*10,1)</f>
        <v>0</v>
      </c>
      <c r="AI21" s="264" t="str">
        <f>IF('Данные индикаторов'!I23="No data","x",IF('Данные индикаторов'!BJ23&lt;1000,"x",ROUND((IF('Данные индикаторов'!I23&gt;AI$54,10,IF('Данные индикаторов'!I23&lt;AI$55,0,10-(AI$54-'Данные индикаторов'!I23)/(AI$54-AI$55)*10))),1)))</f>
        <v>x</v>
      </c>
      <c r="AJ21" s="258">
        <f t="shared" ref="AJ21:AJ28" si="82">IF(AND(AE21="x",AI21="x"),"x",ROUND(AVERAGE(AE21,AI21),1))</f>
        <v>0</v>
      </c>
      <c r="AK21" s="255">
        <f t="shared" ref="AK21:AK28" si="83">IF(ROUND(IF(AJ21="x",(10-GEOMEAN(((10-AF21)/10*9+1),((10-AG21)/10*9+1),((10-AH21)/10*9+1)))/9*10,(10-GEOMEAN(((10-AF21)/10*9+1),((10-AJ21)/10*9+1),((10-AH21)/10*9+1),((10-AG21)/10*9+1)))/9*10),1)=0,0.1,ROUND(IF(AJ21="x",(10-GEOMEAN(((10-AF21)/10*9+1),((10-AG21)/10*9+1),((10-AH21)/10*9+1)))/9*10,(10-GEOMEAN(((10-AF21)/10*9+1),((10-AJ21)/10*9+1),((10-AH21)/10*9+1),((10-AG21)/10*9+1)))/9*10),1))</f>
        <v>3.9</v>
      </c>
      <c r="AL21" s="264">
        <f>ROUND(IF('Данные индикаторов'!M23=0,0,IF('Данные индикаторов'!M23&gt;AL$54,10,IF('Данные индикаторов'!M23&lt;AL$55,0,10-(AL$54-'Данные индикаторов'!M23)/(AL$54-AL$55)*10))),1)</f>
        <v>7.5</v>
      </c>
      <c r="AM21" s="264">
        <f>ROUND(IF('Данные индикаторов'!N23=0,0,IF(LOG('Данные индикаторов'!N23)&gt;LOG(AM$54),10,IF(LOG('Данные индикаторов'!N23)&lt;LOG(AM$55),0,10-(LOG(AM$54)-LOG('Данные индикаторов'!N23))/(LOG(AM$54)-LOG(AM$55))*10))),1)</f>
        <v>4.0999999999999996</v>
      </c>
      <c r="AN21" s="258">
        <f t="shared" ref="AN21:AN28" si="84">ROUND((10-GEOMEAN(((10-AL21)/10*9+1),((10-AM21)/10*9+1)))/9*10,1)</f>
        <v>6.1</v>
      </c>
      <c r="AO21" s="264">
        <f>'Данные индикаторов'!K23</f>
        <v>9</v>
      </c>
      <c r="AP21" s="264">
        <f>'Данные индикаторов'!L23</f>
        <v>5</v>
      </c>
      <c r="AQ21" s="258">
        <f t="shared" ref="AQ21:AQ28" si="85">ROUND((10-GEOMEAN(((10-AO21)/10*9+1),((10-AP21)/10*9+1)))/9*10,1)</f>
        <v>7.5</v>
      </c>
      <c r="AR21" s="255">
        <f t="shared" ref="AR21:AR28" si="86">IF(AQ21&gt;AN21,AQ21,ROUND((10-GEOMEAN(((10-AN21)/10*9+1),((10-AQ21)/10*9+1)))/9*10,1))</f>
        <v>7.5</v>
      </c>
    </row>
    <row r="22" spans="1:44" ht="15.75">
      <c r="A22" s="336" t="s">
        <v>235</v>
      </c>
      <c r="B22" s="331" t="s">
        <v>238</v>
      </c>
      <c r="C22" s="332" t="s">
        <v>66</v>
      </c>
      <c r="D22" s="267">
        <f>ROUND(IF('Данные индикаторов'!D24=0,0.1,IF(LOG('Данные индикаторов'!D24)&gt;D$54,10,IF(LOG('Данные индикаторов'!D24)&lt;D$55,0,10-(D$54-LOG('Данные индикаторов'!D24))/(D$54-D$55)*10))),1)</f>
        <v>7.2</v>
      </c>
      <c r="E22" s="267">
        <f>ROUND(IF('Данные индикаторов'!E24=0,0.1,IF(LOG('Данные индикаторов'!E24)&gt;E$54,10,IF(LOG('Данные индикаторов'!E24)&lt;E$55,0,10-(E$54-LOG('Данные индикаторов'!E24))/(E$54-E$55)*10))),1)</f>
        <v>3.4</v>
      </c>
      <c r="F22" s="267">
        <f t="shared" si="64"/>
        <v>5.6</v>
      </c>
      <c r="G22" s="267">
        <f>ROUND(IF('Данные индикаторов'!H24="No data",0.1,IF('Данные индикаторов'!H24=0,0,IF(LOG('Данные индикаторов'!H24)&gt;G$54,10,IF(LOG('Данные индикаторов'!H24)&lt;G$55,0,10-(G$54-LOG('Данные индикаторов'!H24))/(G$54-G$55)*10)))),1)</f>
        <v>6.9</v>
      </c>
      <c r="H22" s="267">
        <f>ROUND(IF('Данные индикаторов'!F24=0,0,IF(LOG('Данные индикаторов'!F24)&gt;H$54,10,IF(LOG('Данные индикаторов'!F24)&lt;H$55,0,10-(H$54-LOG('Данные индикаторов'!F24))/(H$54-H$55)*10))),1)</f>
        <v>5.7</v>
      </c>
      <c r="I22" s="267">
        <f>ROUND(IF('Данные индикаторов'!G24=0,0,IF(LOG('Данные индикаторов'!G24)&gt;I$54,10,IF(LOG('Данные индикаторов'!G24)&lt;I$55,0,10-(I$54-LOG('Данные индикаторов'!G24))/(I$54-I$55)*10))),1)</f>
        <v>5.9</v>
      </c>
      <c r="J22" s="267">
        <f t="shared" si="65"/>
        <v>5.8</v>
      </c>
      <c r="K22" s="267">
        <f>IF('Данные индикаторов'!J24="No data","x",ROUND(IF('Данные индикаторов'!J24=0,0,IF(LOG('Данные индикаторов'!J24)&gt;K$54,10,IF(LOG('Данные индикаторов'!J24)&lt;K$55,0,10-(K$54-LOG('Данные индикаторов'!J24))/(K$54-K$55)*10))),1))</f>
        <v>0</v>
      </c>
      <c r="L22" s="270">
        <f>'Данные индикаторов'!D24/'Данные индикаторов'!$BL24</f>
        <v>1.8163056745920181E-3</v>
      </c>
      <c r="M22" s="270">
        <f>'Данные индикаторов'!E24/'Данные индикаторов'!$BL24</f>
        <v>1.9226880084092332E-5</v>
      </c>
      <c r="N22" s="270">
        <f>IF(G22=0.1,0,'Данные индикаторов'!H24/'Данные индикаторов'!$BL24)</f>
        <v>3.1798985535409483E-3</v>
      </c>
      <c r="O22" s="270">
        <f>'Данные индикаторов'!F24/'Данные индикаторов'!$BL24</f>
        <v>8.4294286585894212E-4</v>
      </c>
      <c r="P22" s="270">
        <f>'Данные индикаторов'!G24/'Данные индикаторов'!$BL24</f>
        <v>2.7111534634569485E-4</v>
      </c>
      <c r="Q22" s="270">
        <f>IF('Данные индикаторов'!J24="No data","x",'Данные индикаторов'!J24/'Данные индикаторов'!$BL24)</f>
        <v>0</v>
      </c>
      <c r="R22" s="267">
        <f t="shared" si="66"/>
        <v>9.1</v>
      </c>
      <c r="S22" s="267">
        <f t="shared" si="67"/>
        <v>0.2</v>
      </c>
      <c r="T22" s="267">
        <f t="shared" si="68"/>
        <v>6.4</v>
      </c>
      <c r="U22" s="267">
        <f t="shared" si="69"/>
        <v>2.1</v>
      </c>
      <c r="V22" s="267">
        <f t="shared" si="70"/>
        <v>2.8</v>
      </c>
      <c r="W22" s="267">
        <f t="shared" si="71"/>
        <v>5.4</v>
      </c>
      <c r="X22" s="267">
        <f t="shared" si="72"/>
        <v>4.2</v>
      </c>
      <c r="Y22" s="267">
        <f>IF('Данные индикаторов'!J24="No data","x",ROUND(IF(Q22&gt;Y$54,10,IF(Q22&lt;Y$55,0,10-(Y$54-Q22)/(Y$54-Y$55)*10)),1))</f>
        <v>0</v>
      </c>
      <c r="Z22" s="261">
        <f t="shared" si="73"/>
        <v>8.1999999999999993</v>
      </c>
      <c r="AA22" s="261">
        <f t="shared" si="74"/>
        <v>1.8</v>
      </c>
      <c r="AB22" s="264">
        <f t="shared" si="75"/>
        <v>4.3</v>
      </c>
      <c r="AC22" s="264">
        <f t="shared" si="76"/>
        <v>5.7</v>
      </c>
      <c r="AD22" s="261">
        <f t="shared" si="77"/>
        <v>5</v>
      </c>
      <c r="AE22" s="261">
        <f t="shared" si="78"/>
        <v>0</v>
      </c>
      <c r="AF22" s="258">
        <f t="shared" si="79"/>
        <v>6</v>
      </c>
      <c r="AG22" s="258">
        <f t="shared" si="80"/>
        <v>5</v>
      </c>
      <c r="AH22" s="258">
        <f t="shared" si="81"/>
        <v>5.0999999999999996</v>
      </c>
      <c r="AI22" s="264">
        <f>IF('Данные индикаторов'!I24="No data","x",IF('Данные индикаторов'!BJ24&lt;1000,"x",ROUND((IF('Данные индикаторов'!I24&gt;AI$54,10,IF('Данные индикаторов'!I24&lt;AI$55,0,10-(AI$54-'Данные индикаторов'!I24)/(AI$54-AI$55)*10))),1)))</f>
        <v>4</v>
      </c>
      <c r="AJ22" s="258">
        <f t="shared" si="82"/>
        <v>2</v>
      </c>
      <c r="AK22" s="255">
        <f t="shared" si="83"/>
        <v>4.7</v>
      </c>
      <c r="AL22" s="264">
        <f>ROUND(IF('Данные индикаторов'!M24=0,0,IF('Данные индикаторов'!M24&gt;AL$54,10,IF('Данные индикаторов'!M24&lt;AL$55,0,10-(AL$54-'Данные индикаторов'!M24)/(AL$54-AL$55)*10))),1)</f>
        <v>7.5</v>
      </c>
      <c r="AM22" s="264">
        <f>ROUND(IF('Данные индикаторов'!N24=0,0,IF(LOG('Данные индикаторов'!N24)&gt;LOG(AM$54),10,IF(LOG('Данные индикаторов'!N24)&lt;LOG(AM$55),0,10-(LOG(AM$54)-LOG('Данные индикаторов'!N24))/(LOG(AM$54)-LOG(AM$55))*10))),1)</f>
        <v>4.0999999999999996</v>
      </c>
      <c r="AN22" s="258">
        <f t="shared" si="84"/>
        <v>6.1</v>
      </c>
      <c r="AO22" s="264">
        <f>'Данные индикаторов'!K24</f>
        <v>9</v>
      </c>
      <c r="AP22" s="264">
        <f>'Данные индикаторов'!L24</f>
        <v>0</v>
      </c>
      <c r="AQ22" s="258">
        <f t="shared" si="85"/>
        <v>6.3</v>
      </c>
      <c r="AR22" s="255">
        <f t="shared" si="86"/>
        <v>6.3</v>
      </c>
    </row>
    <row r="23" spans="1:44" ht="15.75">
      <c r="A23" s="336" t="s">
        <v>235</v>
      </c>
      <c r="B23" s="331" t="s">
        <v>239</v>
      </c>
      <c r="C23" s="332" t="s">
        <v>67</v>
      </c>
      <c r="D23" s="267">
        <f>ROUND(IF('Данные индикаторов'!D25=0,0.1,IF(LOG('Данные индикаторов'!D25)&gt;D$54,10,IF(LOG('Данные индикаторов'!D25)&lt;D$55,0,10-(D$54-LOG('Данные индикаторов'!D25))/(D$54-D$55)*10))),1)</f>
        <v>6.7</v>
      </c>
      <c r="E23" s="267">
        <f>ROUND(IF('Данные индикаторов'!E25=0,0.1,IF(LOG('Данные индикаторов'!E25)&gt;E$54,10,IF(LOG('Данные индикаторов'!E25)&lt;E$55,0,10-(E$54-LOG('Данные индикаторов'!E25))/(E$54-E$55)*10))),1)</f>
        <v>7.3</v>
      </c>
      <c r="F23" s="267">
        <f t="shared" si="64"/>
        <v>7</v>
      </c>
      <c r="G23" s="267">
        <f>ROUND(IF('Данные индикаторов'!H25="No data",0.1,IF('Данные индикаторов'!H25=0,0,IF(LOG('Данные индикаторов'!H25)&gt;G$54,10,IF(LOG('Данные индикаторов'!H25)&lt;G$55,0,10-(G$54-LOG('Данные индикаторов'!H25))/(G$54-G$55)*10)))),1)</f>
        <v>6.4</v>
      </c>
      <c r="H23" s="267">
        <f>ROUND(IF('Данные индикаторов'!F25=0,0,IF(LOG('Данные индикаторов'!F25)&gt;H$54,10,IF(LOG('Данные индикаторов'!F25)&lt;H$55,0,10-(H$54-LOG('Данные индикаторов'!F25))/(H$54-H$55)*10))),1)</f>
        <v>5.9</v>
      </c>
      <c r="I23" s="267">
        <f>ROUND(IF('Данные индикаторов'!G25=0,0,IF(LOG('Данные индикаторов'!G25)&gt;I$54,10,IF(LOG('Данные индикаторов'!G25)&lt;I$55,0,10-(I$54-LOG('Данные индикаторов'!G25))/(I$54-I$55)*10))),1)</f>
        <v>6.4</v>
      </c>
      <c r="J23" s="267">
        <f t="shared" si="65"/>
        <v>6.2</v>
      </c>
      <c r="K23" s="267">
        <f>IF('Данные индикаторов'!J25="No data","x",ROUND(IF('Данные индикаторов'!J25=0,0,IF(LOG('Данные индикаторов'!J25)&gt;K$54,10,IF(LOG('Данные индикаторов'!J25)&lt;K$55,0,10-(K$54-LOG('Данные индикаторов'!J25))/(K$54-K$55)*10))),1))</f>
        <v>0</v>
      </c>
      <c r="L23" s="270">
        <f>'Данные индикаторов'!D25/'Данные индикаторов'!$BL25</f>
        <v>1.9289642713084811E-3</v>
      </c>
      <c r="M23" s="270">
        <f>'Данные индикаторов'!E25/'Данные индикаторов'!$BL25</f>
        <v>7.0119577599027187E-4</v>
      </c>
      <c r="N23" s="270">
        <f>IF(G23=0.1,0,'Данные индикаторов'!H25/'Данные индикаторов'!$BL25)</f>
        <v>3.4233612034431878E-3</v>
      </c>
      <c r="O23" s="270">
        <f>'Данные индикаторов'!F25/'Данные индикаторов'!$BL25</f>
        <v>1.7675067492289487E-3</v>
      </c>
      <c r="P23" s="270">
        <f>'Данные индикаторов'!G25/'Данные индикаторов'!$BL25</f>
        <v>7.0216714724823104E-4</v>
      </c>
      <c r="Q23" s="270">
        <f>IF('Данные индикаторов'!J25="No data","x",'Данные индикаторов'!J25/'Данные индикаторов'!$BL25)</f>
        <v>0</v>
      </c>
      <c r="R23" s="267">
        <f t="shared" si="66"/>
        <v>9.6</v>
      </c>
      <c r="S23" s="267">
        <f t="shared" si="67"/>
        <v>7</v>
      </c>
      <c r="T23" s="267">
        <f t="shared" si="68"/>
        <v>8.6</v>
      </c>
      <c r="U23" s="267">
        <f t="shared" si="69"/>
        <v>2.2999999999999998</v>
      </c>
      <c r="V23" s="267">
        <f t="shared" si="70"/>
        <v>5.9</v>
      </c>
      <c r="W23" s="267">
        <f t="shared" si="71"/>
        <v>10</v>
      </c>
      <c r="X23" s="267">
        <f t="shared" si="72"/>
        <v>8.6999999999999993</v>
      </c>
      <c r="Y23" s="267">
        <f>IF('Данные индикаторов'!J25="No data","x",ROUND(IF(Q23&gt;Y$54,10,IF(Q23&lt;Y$55,0,10-(Y$54-Q23)/(Y$54-Y$55)*10)),1))</f>
        <v>0</v>
      </c>
      <c r="Z23" s="261">
        <f t="shared" si="73"/>
        <v>8.1999999999999993</v>
      </c>
      <c r="AA23" s="261">
        <f t="shared" si="74"/>
        <v>7.2</v>
      </c>
      <c r="AB23" s="264">
        <f t="shared" si="75"/>
        <v>5.9</v>
      </c>
      <c r="AC23" s="264">
        <f t="shared" si="76"/>
        <v>8.1999999999999993</v>
      </c>
      <c r="AD23" s="261">
        <f t="shared" si="77"/>
        <v>7.2</v>
      </c>
      <c r="AE23" s="261">
        <f t="shared" si="78"/>
        <v>0</v>
      </c>
      <c r="AF23" s="258">
        <f t="shared" si="79"/>
        <v>7.9</v>
      </c>
      <c r="AG23" s="258">
        <f t="shared" si="80"/>
        <v>4.7</v>
      </c>
      <c r="AH23" s="258">
        <f t="shared" si="81"/>
        <v>7.7</v>
      </c>
      <c r="AI23" s="264">
        <f>IF('Данные индикаторов'!I25="No data","x",IF('Данные индикаторов'!BJ25&lt;1000,"x",ROUND((IF('Данные индикаторов'!I25&gt;AI$54,10,IF('Данные индикаторов'!I25&lt;AI$55,0,10-(AI$54-'Данные индикаторов'!I25)/(AI$54-AI$55)*10))),1)))</f>
        <v>5</v>
      </c>
      <c r="AJ23" s="258">
        <f t="shared" si="82"/>
        <v>2.5</v>
      </c>
      <c r="AK23" s="255">
        <f t="shared" si="83"/>
        <v>6.2</v>
      </c>
      <c r="AL23" s="264">
        <f>ROUND(IF('Данные индикаторов'!M25=0,0,IF('Данные индикаторов'!M25&gt;AL$54,10,IF('Данные индикаторов'!M25&lt;AL$55,0,10-(AL$54-'Данные индикаторов'!M25)/(AL$54-AL$55)*10))),1)</f>
        <v>7.5</v>
      </c>
      <c r="AM23" s="264">
        <f>ROUND(IF('Данные индикаторов'!N25=0,0,IF(LOG('Данные индикаторов'!N25)&gt;LOG(AM$54),10,IF(LOG('Данные индикаторов'!N25)&lt;LOG(AM$55),0,10-(LOG(AM$54)-LOG('Данные индикаторов'!N25))/(LOG(AM$54)-LOG(AM$55))*10))),1)</f>
        <v>4.0999999999999996</v>
      </c>
      <c r="AN23" s="258">
        <f t="shared" si="84"/>
        <v>6.1</v>
      </c>
      <c r="AO23" s="264">
        <f>'Данные индикаторов'!K25</f>
        <v>9</v>
      </c>
      <c r="AP23" s="264">
        <f>'Данные индикаторов'!L25</f>
        <v>0</v>
      </c>
      <c r="AQ23" s="258">
        <f t="shared" si="85"/>
        <v>6.3</v>
      </c>
      <c r="AR23" s="255">
        <f t="shared" si="86"/>
        <v>6.3</v>
      </c>
    </row>
    <row r="24" spans="1:44" ht="15.75">
      <c r="A24" s="336" t="s">
        <v>235</v>
      </c>
      <c r="B24" s="331" t="s">
        <v>240</v>
      </c>
      <c r="C24" s="332" t="s">
        <v>68</v>
      </c>
      <c r="D24" s="267">
        <f>ROUND(IF('Данные индикаторов'!D26=0,0.1,IF(LOG('Данные индикаторов'!D26)&gt;D$54,10,IF(LOG('Данные индикаторов'!D26)&lt;D$55,0,10-(D$54-LOG('Данные индикаторов'!D26))/(D$54-D$55)*10))),1)</f>
        <v>7.9</v>
      </c>
      <c r="E24" s="267">
        <f>ROUND(IF('Данные индикаторов'!E26=0,0.1,IF(LOG('Данные индикаторов'!E26)&gt;E$54,10,IF(LOG('Данные индикаторов'!E26)&lt;E$55,0,10-(E$54-LOG('Данные индикаторов'!E26))/(E$54-E$55)*10))),1)</f>
        <v>9.1999999999999993</v>
      </c>
      <c r="F24" s="267">
        <f t="shared" si="64"/>
        <v>8.6</v>
      </c>
      <c r="G24" s="267">
        <f>ROUND(IF('Данные индикаторов'!H26="No data",0.1,IF('Данные индикаторов'!H26=0,0,IF(LOG('Данные индикаторов'!H26)&gt;G$54,10,IF(LOG('Данные индикаторов'!H26)&lt;G$55,0,10-(G$54-LOG('Данные индикаторов'!H26))/(G$54-G$55)*10)))),1)</f>
        <v>8.5</v>
      </c>
      <c r="H24" s="267">
        <f>ROUND(IF('Данные индикаторов'!F26=0,0,IF(LOG('Данные индикаторов'!F26)&gt;H$54,10,IF(LOG('Данные индикаторов'!F26)&lt;H$55,0,10-(H$54-LOG('Данные индикаторов'!F26))/(H$54-H$55)*10))),1)</f>
        <v>7.3</v>
      </c>
      <c r="I24" s="267">
        <f>ROUND(IF('Данные индикаторов'!G26=0,0,IF(LOG('Данные индикаторов'!G26)&gt;I$54,10,IF(LOG('Данные индикаторов'!G26)&lt;I$55,0,10-(I$54-LOG('Данные индикаторов'!G26))/(I$54-I$55)*10))),1)</f>
        <v>8.1999999999999993</v>
      </c>
      <c r="J24" s="267">
        <f t="shared" si="65"/>
        <v>7.8</v>
      </c>
      <c r="K24" s="267">
        <f>IF('Данные индикаторов'!J26="No data","x",ROUND(IF('Данные индикаторов'!J26=0,0,IF(LOG('Данные индикаторов'!J26)&gt;K$54,10,IF(LOG('Данные индикаторов'!J26)&lt;K$55,0,10-(K$54-LOG('Данные индикаторов'!J26))/(K$54-K$55)*10))),1))</f>
        <v>9</v>
      </c>
      <c r="L24" s="270">
        <f>'Данные индикаторов'!D26/'Данные индикаторов'!$BL26</f>
        <v>1.8609719711159712E-3</v>
      </c>
      <c r="M24" s="270">
        <f>'Данные индикаторов'!E26/'Данные индикаторов'!$BL26</f>
        <v>1.2852961908941722E-3</v>
      </c>
      <c r="N24" s="270">
        <f>IF(G24=0.1,0,'Данные индикаторов'!H26/'Данные индикаторов'!$BL26)</f>
        <v>7.1778655901707051E-3</v>
      </c>
      <c r="O24" s="270">
        <f>'Данные индикаторов'!F26/'Данные индикаторов'!$BL26</f>
        <v>3.6307199727356088E-3</v>
      </c>
      <c r="P24" s="270">
        <f>'Данные индикаторов'!G26/'Данные индикаторов'!$BL26</f>
        <v>1.5532134895380235E-3</v>
      </c>
      <c r="Q24" s="270">
        <f>IF('Данные индикаторов'!J26="No data","x",'Данные индикаторов'!J26/'Данные индикаторов'!$BL26)</f>
        <v>2.3790219805704907E-2</v>
      </c>
      <c r="R24" s="267">
        <f t="shared" si="66"/>
        <v>9.3000000000000007</v>
      </c>
      <c r="S24" s="267">
        <f t="shared" si="67"/>
        <v>10</v>
      </c>
      <c r="T24" s="267">
        <f t="shared" si="68"/>
        <v>9.6999999999999993</v>
      </c>
      <c r="U24" s="267">
        <f t="shared" si="69"/>
        <v>4.8</v>
      </c>
      <c r="V24" s="267">
        <f t="shared" si="70"/>
        <v>10</v>
      </c>
      <c r="W24" s="267">
        <f t="shared" si="71"/>
        <v>10</v>
      </c>
      <c r="X24" s="267">
        <f t="shared" si="72"/>
        <v>10</v>
      </c>
      <c r="Y24" s="267">
        <f>IF('Данные индикаторов'!J26="No data","x",ROUND(IF(Q24&gt;Y$54,10,IF(Q24&lt;Y$55,0,10-(Y$54-Q24)/(Y$54-Y$55)*10)),1))</f>
        <v>7.9</v>
      </c>
      <c r="Z24" s="261">
        <f t="shared" si="73"/>
        <v>8.6</v>
      </c>
      <c r="AA24" s="261">
        <f t="shared" si="74"/>
        <v>9.6</v>
      </c>
      <c r="AB24" s="264">
        <f t="shared" si="75"/>
        <v>8.6999999999999993</v>
      </c>
      <c r="AC24" s="264">
        <f t="shared" si="76"/>
        <v>9.1</v>
      </c>
      <c r="AD24" s="261">
        <f t="shared" si="77"/>
        <v>8.9</v>
      </c>
      <c r="AE24" s="261">
        <f t="shared" si="78"/>
        <v>8.5</v>
      </c>
      <c r="AF24" s="258">
        <f t="shared" si="79"/>
        <v>9.1999999999999993</v>
      </c>
      <c r="AG24" s="258">
        <f t="shared" si="80"/>
        <v>7.1</v>
      </c>
      <c r="AH24" s="258">
        <f t="shared" si="81"/>
        <v>9.1999999999999993</v>
      </c>
      <c r="AI24" s="264">
        <f>IF('Данные индикаторов'!I26="No data","x",IF('Данные индикаторов'!BJ26&lt;1000,"x",ROUND((IF('Данные индикаторов'!I26&gt;AI$54,10,IF('Данные индикаторов'!I26&lt;AI$55,0,10-(AI$54-'Данные индикаторов'!I26)/(AI$54-AI$55)*10))),1)))</f>
        <v>8</v>
      </c>
      <c r="AJ24" s="258">
        <f t="shared" si="82"/>
        <v>8.3000000000000007</v>
      </c>
      <c r="AK24" s="255">
        <f t="shared" si="83"/>
        <v>8.6</v>
      </c>
      <c r="AL24" s="264">
        <f>ROUND(IF('Данные индикаторов'!M26=0,0,IF('Данные индикаторов'!M26&gt;AL$54,10,IF('Данные индикаторов'!M26&lt;AL$55,0,10-(AL$54-'Данные индикаторов'!M26)/(AL$54-AL$55)*10))),1)</f>
        <v>7.5</v>
      </c>
      <c r="AM24" s="264">
        <f>ROUND(IF('Данные индикаторов'!N26=0,0,IF(LOG('Данные индикаторов'!N26)&gt;LOG(AM$54),10,IF(LOG('Данные индикаторов'!N26)&lt;LOG(AM$55),0,10-(LOG(AM$54)-LOG('Данные индикаторов'!N26))/(LOG(AM$54)-LOG(AM$55))*10))),1)</f>
        <v>4.0999999999999996</v>
      </c>
      <c r="AN24" s="258">
        <f t="shared" si="84"/>
        <v>6.1</v>
      </c>
      <c r="AO24" s="264">
        <f>'Данные индикаторов'!K26</f>
        <v>9</v>
      </c>
      <c r="AP24" s="264">
        <f>'Данные индикаторов'!L26</f>
        <v>0</v>
      </c>
      <c r="AQ24" s="258">
        <f t="shared" si="85"/>
        <v>6.3</v>
      </c>
      <c r="AR24" s="255">
        <f t="shared" si="86"/>
        <v>6.3</v>
      </c>
    </row>
    <row r="25" spans="1:44" ht="15.75">
      <c r="A25" s="336" t="s">
        <v>235</v>
      </c>
      <c r="B25" s="331" t="s">
        <v>241</v>
      </c>
      <c r="C25" s="332" t="s">
        <v>69</v>
      </c>
      <c r="D25" s="267">
        <f>ROUND(IF('Данные индикаторов'!D27=0,0.1,IF(LOG('Данные индикаторов'!D27)&gt;D$54,10,IF(LOG('Данные индикаторов'!D27)&lt;D$55,0,10-(D$54-LOG('Данные индикаторов'!D27))/(D$54-D$55)*10))),1)</f>
        <v>5.9</v>
      </c>
      <c r="E25" s="267">
        <f>ROUND(IF('Данные индикаторов'!E27=0,0.1,IF(LOG('Данные индикаторов'!E27)&gt;E$54,10,IF(LOG('Данные индикаторов'!E27)&lt;E$55,0,10-(E$54-LOG('Данные индикаторов'!E27))/(E$54-E$55)*10))),1)</f>
        <v>0.1</v>
      </c>
      <c r="F25" s="267">
        <f t="shared" si="64"/>
        <v>3.5</v>
      </c>
      <c r="G25" s="267">
        <f>ROUND(IF('Данные индикаторов'!H27="No data",0.1,IF('Данные индикаторов'!H27=0,0,IF(LOG('Данные индикаторов'!H27)&gt;G$54,10,IF(LOG('Данные индикаторов'!H27)&lt;G$55,0,10-(G$54-LOG('Данные индикаторов'!H27))/(G$54-G$55)*10)))),1)</f>
        <v>6.8</v>
      </c>
      <c r="H25" s="267">
        <f>ROUND(IF('Данные индикаторов'!F27=0,0,IF(LOG('Данные индикаторов'!F27)&gt;H$54,10,IF(LOG('Данные индикаторов'!F27)&lt;H$55,0,10-(H$54-LOG('Данные индикаторов'!F27))/(H$54-H$55)*10))),1)</f>
        <v>5.2</v>
      </c>
      <c r="I25" s="267">
        <f>ROUND(IF('Данные индикаторов'!G27=0,0,IF(LOG('Данные индикаторов'!G27)&gt;I$54,10,IF(LOG('Данные индикаторов'!G27)&lt;I$55,0,10-(I$54-LOG('Данные индикаторов'!G27))/(I$54-I$55)*10))),1)</f>
        <v>6.1</v>
      </c>
      <c r="J25" s="267">
        <f t="shared" si="65"/>
        <v>5.7</v>
      </c>
      <c r="K25" s="267">
        <f>IF('Данные индикаторов'!J27="No data","x",ROUND(IF('Данные индикаторов'!J27=0,0,IF(LOG('Данные индикаторов'!J27)&gt;K$54,10,IF(LOG('Данные индикаторов'!J27)&lt;K$55,0,10-(K$54-LOG('Данные индикаторов'!J27))/(K$54-K$55)*10))),1))</f>
        <v>0</v>
      </c>
      <c r="L25" s="270">
        <f>'Данные индикаторов'!D27/'Данные индикаторов'!$BL27</f>
        <v>1.9599974657715327E-3</v>
      </c>
      <c r="M25" s="270">
        <f>'Данные индикаторов'!E27/'Данные индикаторов'!$BL27</f>
        <v>0</v>
      </c>
      <c r="N25" s="270">
        <f>IF(G25=0.1,0,'Данные индикаторов'!H27/'Данные индикаторов'!$BL27)</f>
        <v>8.3851503683694401E-3</v>
      </c>
      <c r="O25" s="270">
        <f>'Данные индикаторов'!F27/'Данные индикаторов'!$BL27</f>
        <v>1.3695797376403072E-3</v>
      </c>
      <c r="P25" s="270">
        <f>'Данные индикаторов'!G27/'Данные индикаторов'!$BL27</f>
        <v>9.1185844493622478E-4</v>
      </c>
      <c r="Q25" s="270">
        <f>IF('Данные индикаторов'!J27="No data","x",'Данные индикаторов'!J27/'Данные индикаторов'!$BL27)</f>
        <v>0</v>
      </c>
      <c r="R25" s="267">
        <f t="shared" si="66"/>
        <v>9.8000000000000007</v>
      </c>
      <c r="S25" s="267">
        <f t="shared" si="67"/>
        <v>0</v>
      </c>
      <c r="T25" s="267">
        <f t="shared" si="68"/>
        <v>7.3</v>
      </c>
      <c r="U25" s="267">
        <f t="shared" si="69"/>
        <v>5.6</v>
      </c>
      <c r="V25" s="267">
        <f t="shared" si="70"/>
        <v>4.5999999999999996</v>
      </c>
      <c r="W25" s="267">
        <f t="shared" si="71"/>
        <v>10</v>
      </c>
      <c r="X25" s="267">
        <f t="shared" si="72"/>
        <v>8.4</v>
      </c>
      <c r="Y25" s="267">
        <f>IF('Данные индикаторов'!J27="No data","x",ROUND(IF(Q25&gt;Y$54,10,IF(Q25&lt;Y$55,0,10-(Y$54-Q25)/(Y$54-Y$55)*10)),1))</f>
        <v>0</v>
      </c>
      <c r="Z25" s="261">
        <f t="shared" si="73"/>
        <v>7.9</v>
      </c>
      <c r="AA25" s="261">
        <f t="shared" si="74"/>
        <v>0.1</v>
      </c>
      <c r="AB25" s="264">
        <f t="shared" si="75"/>
        <v>4.9000000000000004</v>
      </c>
      <c r="AC25" s="264">
        <f t="shared" si="76"/>
        <v>8.1</v>
      </c>
      <c r="AD25" s="261">
        <f t="shared" si="77"/>
        <v>6.8</v>
      </c>
      <c r="AE25" s="261">
        <f t="shared" si="78"/>
        <v>0</v>
      </c>
      <c r="AF25" s="258">
        <f t="shared" si="79"/>
        <v>5.7</v>
      </c>
      <c r="AG25" s="258">
        <f t="shared" si="80"/>
        <v>6.2</v>
      </c>
      <c r="AH25" s="258">
        <f t="shared" si="81"/>
        <v>7.3</v>
      </c>
      <c r="AI25" s="264">
        <f>IF('Данные индикаторов'!I27="No data","x",IF('Данные индикаторов'!BJ27&lt;1000,"x",ROUND((IF('Данные индикаторов'!I27&gt;AI$54,10,IF('Данные индикаторов'!I27&lt;AI$55,0,10-(AI$54-'Данные индикаторов'!I27)/(AI$54-AI$55)*10))),1)))</f>
        <v>4</v>
      </c>
      <c r="AJ25" s="258">
        <f t="shared" si="82"/>
        <v>2</v>
      </c>
      <c r="AK25" s="255">
        <f t="shared" si="83"/>
        <v>5.6</v>
      </c>
      <c r="AL25" s="264">
        <f>ROUND(IF('Данные индикаторов'!M27=0,0,IF('Данные индикаторов'!M27&gt;AL$54,10,IF('Данные индикаторов'!M27&lt;AL$55,0,10-(AL$54-'Данные индикаторов'!M27)/(AL$54-AL$55)*10))),1)</f>
        <v>7.5</v>
      </c>
      <c r="AM25" s="264">
        <f>ROUND(IF('Данные индикаторов'!N27=0,0,IF(LOG('Данные индикаторов'!N27)&gt;LOG(AM$54),10,IF(LOG('Данные индикаторов'!N27)&lt;LOG(AM$55),0,10-(LOG(AM$54)-LOG('Данные индикаторов'!N27))/(LOG(AM$54)-LOG(AM$55))*10))),1)</f>
        <v>4.0999999999999996</v>
      </c>
      <c r="AN25" s="258">
        <f t="shared" si="84"/>
        <v>6.1</v>
      </c>
      <c r="AO25" s="264">
        <f>'Данные индикаторов'!K27</f>
        <v>9</v>
      </c>
      <c r="AP25" s="264">
        <f>'Данные индикаторов'!L27</f>
        <v>0</v>
      </c>
      <c r="AQ25" s="258">
        <f t="shared" si="85"/>
        <v>6.3</v>
      </c>
      <c r="AR25" s="255">
        <f t="shared" si="86"/>
        <v>6.3</v>
      </c>
    </row>
    <row r="26" spans="1:44" ht="15.75">
      <c r="A26" s="336" t="s">
        <v>235</v>
      </c>
      <c r="B26" s="331" t="s">
        <v>242</v>
      </c>
      <c r="C26" s="332" t="s">
        <v>70</v>
      </c>
      <c r="D26" s="267">
        <f>ROUND(IF('Данные индикаторов'!D28=0,0.1,IF(LOG('Данные индикаторов'!D28)&gt;D$54,10,IF(LOG('Данные индикаторов'!D28)&lt;D$55,0,10-(D$54-LOG('Данные индикаторов'!D28))/(D$54-D$55)*10))),1)</f>
        <v>7.9</v>
      </c>
      <c r="E26" s="267">
        <f>ROUND(IF('Данные индикаторов'!E28=0,0.1,IF(LOG('Данные индикаторов'!E28)&gt;E$54,10,IF(LOG('Данные индикаторов'!E28)&lt;E$55,0,10-(E$54-LOG('Данные индикаторов'!E28))/(E$54-E$55)*10))),1)</f>
        <v>8.9</v>
      </c>
      <c r="F26" s="267">
        <f t="shared" si="64"/>
        <v>8.4</v>
      </c>
      <c r="G26" s="267">
        <f>ROUND(IF('Данные индикаторов'!H28="No data",0.1,IF('Данные индикаторов'!H28=0,0,IF(LOG('Данные индикаторов'!H28)&gt;G$54,10,IF(LOG('Данные индикаторов'!H28)&lt;G$55,0,10-(G$54-LOG('Данные индикаторов'!H28))/(G$54-G$55)*10)))),1)</f>
        <v>8.1</v>
      </c>
      <c r="H26" s="267">
        <f>ROUND(IF('Данные индикаторов'!F28=0,0,IF(LOG('Данные индикаторов'!F28)&gt;H$54,10,IF(LOG('Данные индикаторов'!F28)&lt;H$55,0,10-(H$54-LOG('Данные индикаторов'!F28))/(H$54-H$55)*10))),1)</f>
        <v>7.6</v>
      </c>
      <c r="I26" s="267">
        <f>ROUND(IF('Данные индикаторов'!G28=0,0,IF(LOG('Данные индикаторов'!G28)&gt;I$54,10,IF(LOG('Данные индикаторов'!G28)&lt;I$55,0,10-(I$54-LOG('Данные индикаторов'!G28))/(I$54-I$55)*10))),1)</f>
        <v>9.3000000000000007</v>
      </c>
      <c r="J26" s="267">
        <f t="shared" si="65"/>
        <v>8.6</v>
      </c>
      <c r="K26" s="267">
        <f>IF('Данные индикаторов'!J28="No data","x",ROUND(IF('Данные индикаторов'!J28=0,0,IF(LOG('Данные индикаторов'!J28)&gt;K$54,10,IF(LOG('Данные индикаторов'!J28)&lt;K$55,0,10-(K$54-LOG('Данные индикаторов'!J28))/(K$54-K$55)*10))),1))</f>
        <v>9</v>
      </c>
      <c r="L26" s="270">
        <f>'Данные индикаторов'!D28/'Данные индикаторов'!$BL28</f>
        <v>1.8511351361921763E-3</v>
      </c>
      <c r="M26" s="270">
        <f>'Данные индикаторов'!E28/'Данные индикаторов'!$BL28</f>
        <v>1.021679823788999E-3</v>
      </c>
      <c r="N26" s="270">
        <f>IF(G26=0.1,0,'Данные индикаторов'!H28/'Данные индикаторов'!$BL28)</f>
        <v>5.4783442025500726E-3</v>
      </c>
      <c r="O26" s="270">
        <f>'Данные индикаторов'!F28/'Данные индикаторов'!$BL28</f>
        <v>4.8628983308355144E-3</v>
      </c>
      <c r="P26" s="270">
        <f>'Данные индикаторов'!G28/'Данные индикаторов'!$BL28</f>
        <v>4.1171764920117761E-3</v>
      </c>
      <c r="Q26" s="270">
        <f>IF('Данные индикаторов'!J28="No data","x",'Данные индикаторов'!J28/'Данные индикаторов'!$BL28)</f>
        <v>2.6582852883158082E-2</v>
      </c>
      <c r="R26" s="267">
        <f t="shared" si="66"/>
        <v>9.3000000000000007</v>
      </c>
      <c r="S26" s="267">
        <f t="shared" si="67"/>
        <v>10</v>
      </c>
      <c r="T26" s="267">
        <f t="shared" si="68"/>
        <v>9.6999999999999993</v>
      </c>
      <c r="U26" s="267">
        <f t="shared" si="69"/>
        <v>3.7</v>
      </c>
      <c r="V26" s="267">
        <f t="shared" si="70"/>
        <v>10</v>
      </c>
      <c r="W26" s="267">
        <f t="shared" si="71"/>
        <v>10</v>
      </c>
      <c r="X26" s="267">
        <f t="shared" si="72"/>
        <v>10</v>
      </c>
      <c r="Y26" s="267">
        <f>IF('Данные индикаторов'!J28="No data","x",ROUND(IF(Q26&gt;Y$54,10,IF(Q26&lt;Y$55,0,10-(Y$54-Q26)/(Y$54-Y$55)*10)),1))</f>
        <v>8.9</v>
      </c>
      <c r="Z26" s="261">
        <f t="shared" si="73"/>
        <v>8.6</v>
      </c>
      <c r="AA26" s="261">
        <f t="shared" si="74"/>
        <v>9.5</v>
      </c>
      <c r="AB26" s="264">
        <f t="shared" si="75"/>
        <v>8.8000000000000007</v>
      </c>
      <c r="AC26" s="264">
        <f t="shared" si="76"/>
        <v>9.6999999999999993</v>
      </c>
      <c r="AD26" s="261">
        <f t="shared" si="77"/>
        <v>9.3000000000000007</v>
      </c>
      <c r="AE26" s="261">
        <f t="shared" si="78"/>
        <v>9</v>
      </c>
      <c r="AF26" s="258">
        <f t="shared" si="79"/>
        <v>9.1999999999999993</v>
      </c>
      <c r="AG26" s="258">
        <f t="shared" si="80"/>
        <v>6.4</v>
      </c>
      <c r="AH26" s="258">
        <f t="shared" si="81"/>
        <v>9.4</v>
      </c>
      <c r="AI26" s="264">
        <f>IF('Данные индикаторов'!I28="No data","x",IF('Данные индикаторов'!BJ28&lt;1000,"x",ROUND((IF('Данные индикаторов'!I28&gt;AI$54,10,IF('Данные индикаторов'!I28&lt;AI$55,0,10-(AI$54-'Данные индикаторов'!I28)/(AI$54-AI$55)*10))),1)))</f>
        <v>4</v>
      </c>
      <c r="AJ26" s="258">
        <f t="shared" si="82"/>
        <v>6.5</v>
      </c>
      <c r="AK26" s="255">
        <f t="shared" si="83"/>
        <v>8.1999999999999993</v>
      </c>
      <c r="AL26" s="264">
        <f>ROUND(IF('Данные индикаторов'!M28=0,0,IF('Данные индикаторов'!M28&gt;AL$54,10,IF('Данные индикаторов'!M28&lt;AL$55,0,10-(AL$54-'Данные индикаторов'!M28)/(AL$54-AL$55)*10))),1)</f>
        <v>7.5</v>
      </c>
      <c r="AM26" s="264">
        <f>ROUND(IF('Данные индикаторов'!N28=0,0,IF(LOG('Данные индикаторов'!N28)&gt;LOG(AM$54),10,IF(LOG('Данные индикаторов'!N28)&lt;LOG(AM$55),0,10-(LOG(AM$54)-LOG('Данные индикаторов'!N28))/(LOG(AM$54)-LOG(AM$55))*10))),1)</f>
        <v>4.0999999999999996</v>
      </c>
      <c r="AN26" s="258">
        <f t="shared" si="84"/>
        <v>6.1</v>
      </c>
      <c r="AO26" s="264">
        <f>'Данные индикаторов'!K28</f>
        <v>9</v>
      </c>
      <c r="AP26" s="264">
        <f>'Данные индикаторов'!L28</f>
        <v>5</v>
      </c>
      <c r="AQ26" s="258">
        <f t="shared" si="85"/>
        <v>7.5</v>
      </c>
      <c r="AR26" s="255">
        <f t="shared" si="86"/>
        <v>7.5</v>
      </c>
    </row>
    <row r="27" spans="1:44" ht="15.75">
      <c r="A27" s="336" t="s">
        <v>235</v>
      </c>
      <c r="B27" s="331" t="s">
        <v>243</v>
      </c>
      <c r="C27" s="332" t="s">
        <v>71</v>
      </c>
      <c r="D27" s="267">
        <f>ROUND(IF('Данные индикаторов'!D29=0,0.1,IF(LOG('Данные индикаторов'!D29)&gt;D$54,10,IF(LOG('Данные индикаторов'!D29)&lt;D$55,0,10-(D$54-LOG('Данные индикаторов'!D29))/(D$54-D$55)*10))),1)</f>
        <v>6.3</v>
      </c>
      <c r="E27" s="267">
        <f>ROUND(IF('Данные индикаторов'!E29=0,0.1,IF(LOG('Данные индикаторов'!E29)&gt;E$54,10,IF(LOG('Данные индикаторов'!E29)&lt;E$55,0,10-(E$54-LOG('Данные индикаторов'!E29))/(E$54-E$55)*10))),1)</f>
        <v>8.1999999999999993</v>
      </c>
      <c r="F27" s="267">
        <f t="shared" si="64"/>
        <v>7.4</v>
      </c>
      <c r="G27" s="267">
        <f>ROUND(IF('Данные индикаторов'!H29="No data",0.1,IF('Данные индикаторов'!H29=0,0,IF(LOG('Данные индикаторов'!H29)&gt;G$54,10,IF(LOG('Данные индикаторов'!H29)&lt;G$55,0,10-(G$54-LOG('Данные индикаторов'!H29))/(G$54-G$55)*10)))),1)</f>
        <v>7.1</v>
      </c>
      <c r="H27" s="267">
        <f>ROUND(IF('Данные индикаторов'!F29=0,0,IF(LOG('Данные индикаторов'!F29)&gt;H$54,10,IF(LOG('Данные индикаторов'!F29)&lt;H$55,0,10-(H$54-LOG('Данные индикаторов'!F29))/(H$54-H$55)*10))),1)</f>
        <v>0</v>
      </c>
      <c r="I27" s="267">
        <f>ROUND(IF('Данные индикаторов'!G29=0,0,IF(LOG('Данные индикаторов'!G29)&gt;I$54,10,IF(LOG('Данные индикаторов'!G29)&lt;I$55,0,10-(I$54-LOG('Данные индикаторов'!G29))/(I$54-I$55)*10))),1)</f>
        <v>0</v>
      </c>
      <c r="J27" s="267">
        <f t="shared" si="65"/>
        <v>0</v>
      </c>
      <c r="K27" s="267">
        <f>IF('Данные индикаторов'!J29="No data","x",ROUND(IF('Данные индикаторов'!J29=0,0,IF(LOG('Данные индикаторов'!J29)&gt;K$54,10,IF(LOG('Данные индикаторов'!J29)&lt;K$55,0,10-(K$54-LOG('Данные индикаторов'!J29))/(K$54-K$55)*10))),1))</f>
        <v>7.8</v>
      </c>
      <c r="L27" s="270">
        <f>'Данные индикаторов'!D29/'Данные индикаторов'!$BL29</f>
        <v>2.2314827767942751E-3</v>
      </c>
      <c r="M27" s="270">
        <f>'Данные индикаторов'!E29/'Данные индикаторов'!$BL29</f>
        <v>2.2314827767942751E-3</v>
      </c>
      <c r="N27" s="270">
        <f>IF(G27=0.1,0,'Данные индикаторов'!H29/'Данные индикаторов'!$BL29)</f>
        <v>8.7279645152822279E-3</v>
      </c>
      <c r="O27" s="270">
        <f>'Данные индикаторов'!F29/'Данные индикаторов'!$BL29</f>
        <v>0</v>
      </c>
      <c r="P27" s="270">
        <f>'Данные индикаторов'!G29/'Данные индикаторов'!$BL29</f>
        <v>0</v>
      </c>
      <c r="Q27" s="270">
        <f>IF('Данные индикаторов'!J29="No data","x",'Данные индикаторов'!J29/'Данные индикаторов'!$BL29)</f>
        <v>2.2699664571669258E-2</v>
      </c>
      <c r="R27" s="267">
        <f t="shared" si="66"/>
        <v>10</v>
      </c>
      <c r="S27" s="267">
        <f t="shared" si="67"/>
        <v>10</v>
      </c>
      <c r="T27" s="267">
        <f t="shared" si="68"/>
        <v>10</v>
      </c>
      <c r="U27" s="267">
        <f t="shared" si="69"/>
        <v>5.8</v>
      </c>
      <c r="V27" s="267">
        <f t="shared" si="70"/>
        <v>0</v>
      </c>
      <c r="W27" s="267">
        <f t="shared" si="71"/>
        <v>0</v>
      </c>
      <c r="X27" s="267">
        <f t="shared" si="72"/>
        <v>0</v>
      </c>
      <c r="Y27" s="267">
        <f>IF('Данные индикаторов'!J29="No data","x",ROUND(IF(Q27&gt;Y$54,10,IF(Q27&lt;Y$55,0,10-(Y$54-Q27)/(Y$54-Y$55)*10)),1))</f>
        <v>7.6</v>
      </c>
      <c r="Z27" s="261">
        <f t="shared" si="73"/>
        <v>8.1999999999999993</v>
      </c>
      <c r="AA27" s="261">
        <f t="shared" si="74"/>
        <v>9.1</v>
      </c>
      <c r="AB27" s="264">
        <f t="shared" si="75"/>
        <v>0</v>
      </c>
      <c r="AC27" s="264">
        <f t="shared" si="76"/>
        <v>0</v>
      </c>
      <c r="AD27" s="261">
        <f t="shared" si="77"/>
        <v>0</v>
      </c>
      <c r="AE27" s="261">
        <f t="shared" si="78"/>
        <v>7.7</v>
      </c>
      <c r="AF27" s="258">
        <f t="shared" si="79"/>
        <v>9.1</v>
      </c>
      <c r="AG27" s="258">
        <f t="shared" si="80"/>
        <v>6.5</v>
      </c>
      <c r="AH27" s="258">
        <f t="shared" si="81"/>
        <v>0</v>
      </c>
      <c r="AI27" s="264" t="str">
        <f>IF('Данные индикаторов'!I29="No data","x",IF('Данные индикаторов'!BJ29&lt;1000,"x",ROUND((IF('Данные индикаторов'!I29&gt;AI$54,10,IF('Данные индикаторов'!I29&lt;AI$55,0,10-(AI$54-'Данные индикаторов'!I29)/(AI$54-AI$55)*10))),1)))</f>
        <v>x</v>
      </c>
      <c r="AJ27" s="258">
        <f t="shared" si="82"/>
        <v>7.7</v>
      </c>
      <c r="AK27" s="255">
        <f t="shared" si="83"/>
        <v>6.8</v>
      </c>
      <c r="AL27" s="264">
        <f>ROUND(IF('Данные индикаторов'!M29=0,0,IF('Данные индикаторов'!M29&gt;AL$54,10,IF('Данные индикаторов'!M29&lt;AL$55,0,10-(AL$54-'Данные индикаторов'!M29)/(AL$54-AL$55)*10))),1)</f>
        <v>7.5</v>
      </c>
      <c r="AM27" s="264">
        <f>ROUND(IF('Данные индикаторов'!N29=0,0,IF(LOG('Данные индикаторов'!N29)&gt;LOG(AM$54),10,IF(LOG('Данные индикаторов'!N29)&lt;LOG(AM$55),0,10-(LOG(AM$54)-LOG('Данные индикаторов'!N29))/(LOG(AM$54)-LOG(AM$55))*10))),1)</f>
        <v>4.0999999999999996</v>
      </c>
      <c r="AN27" s="258">
        <f t="shared" si="84"/>
        <v>6.1</v>
      </c>
      <c r="AO27" s="264">
        <f>'Данные индикаторов'!K29</f>
        <v>9</v>
      </c>
      <c r="AP27" s="264">
        <f>'Данные индикаторов'!L29</f>
        <v>5</v>
      </c>
      <c r="AQ27" s="258">
        <f t="shared" si="85"/>
        <v>7.5</v>
      </c>
      <c r="AR27" s="255">
        <f t="shared" si="86"/>
        <v>7.5</v>
      </c>
    </row>
    <row r="28" spans="1:44" ht="15.75">
      <c r="A28" s="336" t="s">
        <v>235</v>
      </c>
      <c r="B28" s="331" t="s">
        <v>244</v>
      </c>
      <c r="C28" s="332" t="s">
        <v>72</v>
      </c>
      <c r="D28" s="268">
        <f>ROUND(IF('Данные индикаторов'!D30=0,0.1,IF(LOG('Данные индикаторов'!D30)&gt;D$54,10,IF(LOG('Данные индикаторов'!D30)&lt;D$55,0,10-(D$54-LOG('Данные индикаторов'!D30))/(D$54-D$55)*10))),1)</f>
        <v>5.8</v>
      </c>
      <c r="E28" s="268">
        <f>ROUND(IF('Данные индикаторов'!E30=0,0.1,IF(LOG('Данные индикаторов'!E30)&gt;E$54,10,IF(LOG('Данные индикаторов'!E30)&lt;E$55,0,10-(E$54-LOG('Данные индикаторов'!E30))/(E$54-E$55)*10))),1)</f>
        <v>0.1</v>
      </c>
      <c r="F28" s="268">
        <f t="shared" si="64"/>
        <v>3.5</v>
      </c>
      <c r="G28" s="268">
        <f>ROUND(IF('Данные индикаторов'!H30="No data",0.1,IF('Данные индикаторов'!H30=0,0,IF(LOG('Данные индикаторов'!H30)&gt;G$54,10,IF(LOG('Данные индикаторов'!H30)&lt;G$55,0,10-(G$54-LOG('Данные индикаторов'!H30))/(G$54-G$55)*10)))),1)</f>
        <v>6.3</v>
      </c>
      <c r="H28" s="268">
        <f>ROUND(IF('Данные индикаторов'!F30=0,0,IF(LOG('Данные индикаторов'!F30)&gt;H$54,10,IF(LOG('Данные индикаторов'!F30)&lt;H$55,0,10-(H$54-LOG('Данные индикаторов'!F30))/(H$54-H$55)*10))),1)</f>
        <v>5.0999999999999996</v>
      </c>
      <c r="I28" s="268">
        <f>ROUND(IF('Данные индикаторов'!G30=0,0,IF(LOG('Данные индикаторов'!G30)&gt;I$54,10,IF(LOG('Данные индикаторов'!G30)&lt;I$55,0,10-(I$54-LOG('Данные индикаторов'!G30))/(I$54-I$55)*10))),1)</f>
        <v>5.6</v>
      </c>
      <c r="J28" s="268">
        <f t="shared" si="65"/>
        <v>5.4</v>
      </c>
      <c r="K28" s="268">
        <f>IF('Данные индикаторов'!J30="No data","x",ROUND(IF('Данные индикаторов'!J30=0,0,IF(LOG('Данные индикаторов'!J30)&gt;K$54,10,IF(LOG('Данные индикаторов'!J30)&lt;K$55,0,10-(K$54-LOG('Данные индикаторов'!J30))/(K$54-K$55)*10))),1))</f>
        <v>7.6</v>
      </c>
      <c r="L28" s="271">
        <f>'Данные индикаторов'!D30/'Данные индикаторов'!$BL30</f>
        <v>1.8668995577254199E-3</v>
      </c>
      <c r="M28" s="271">
        <f>'Данные индикаторов'!E30/'Данные индикаторов'!$BL30</f>
        <v>0</v>
      </c>
      <c r="N28" s="271">
        <f>IF(G28=0.1,0,'Данные индикаторов'!H30/'Данные индикаторов'!$BL30)</f>
        <v>5.6171990464456865E-3</v>
      </c>
      <c r="O28" s="271">
        <f>'Данные индикаторов'!F30/'Данные индикаторов'!$BL30</f>
        <v>1.2899022062426127E-3</v>
      </c>
      <c r="P28" s="271">
        <f>'Данные индикаторов'!G30/'Данные индикаторов'!$BL30</f>
        <v>5.88265486541981E-4</v>
      </c>
      <c r="Q28" s="271">
        <f>IF('Данные индикаторов'!J30="No data","x",'Данные индикаторов'!J30/'Данные индикаторов'!$BL30)</f>
        <v>2.2273031956955781E-2</v>
      </c>
      <c r="R28" s="268">
        <f t="shared" si="66"/>
        <v>9.3000000000000007</v>
      </c>
      <c r="S28" s="268">
        <f t="shared" si="67"/>
        <v>0</v>
      </c>
      <c r="T28" s="268">
        <f t="shared" si="68"/>
        <v>6.6</v>
      </c>
      <c r="U28" s="268">
        <f t="shared" si="69"/>
        <v>3.7</v>
      </c>
      <c r="V28" s="268">
        <f t="shared" si="70"/>
        <v>4.3</v>
      </c>
      <c r="W28" s="268">
        <f t="shared" si="71"/>
        <v>10</v>
      </c>
      <c r="X28" s="268">
        <f t="shared" si="72"/>
        <v>8.4</v>
      </c>
      <c r="Y28" s="268">
        <f>IF('Данные индикаторов'!J30="No data","x",ROUND(IF(Q28&gt;Y$54,10,IF(Q28&lt;Y$55,0,10-(Y$54-Q28)/(Y$54-Y$55)*10)),1))</f>
        <v>7.4</v>
      </c>
      <c r="Z28" s="262">
        <f t="shared" si="73"/>
        <v>7.6</v>
      </c>
      <c r="AA28" s="262">
        <f t="shared" si="74"/>
        <v>0.1</v>
      </c>
      <c r="AB28" s="265">
        <f t="shared" si="75"/>
        <v>4.7</v>
      </c>
      <c r="AC28" s="265">
        <f t="shared" si="76"/>
        <v>7.8</v>
      </c>
      <c r="AD28" s="262">
        <f t="shared" si="77"/>
        <v>6.5</v>
      </c>
      <c r="AE28" s="262">
        <f t="shared" si="78"/>
        <v>7.5</v>
      </c>
      <c r="AF28" s="259">
        <f t="shared" si="79"/>
        <v>5.3</v>
      </c>
      <c r="AG28" s="259">
        <f t="shared" si="80"/>
        <v>5.0999999999999996</v>
      </c>
      <c r="AH28" s="259">
        <f t="shared" si="81"/>
        <v>7.2</v>
      </c>
      <c r="AI28" s="265">
        <f>IF('Данные индикаторов'!I30="No data","x",IF('Данные индикаторов'!BJ30&lt;1000,"x",ROUND((IF('Данные индикаторов'!I30&gt;AI$54,10,IF('Данные индикаторов'!I30&lt;AI$55,0,10-(AI$54-'Данные индикаторов'!I30)/(AI$54-AI$55)*10))),1)))</f>
        <v>3</v>
      </c>
      <c r="AJ28" s="259">
        <f t="shared" si="82"/>
        <v>5.3</v>
      </c>
      <c r="AK28" s="256">
        <f t="shared" si="83"/>
        <v>5.8</v>
      </c>
      <c r="AL28" s="265">
        <f>ROUND(IF('Данные индикаторов'!M30=0,0,IF('Данные индикаторов'!M30&gt;AL$54,10,IF('Данные индикаторов'!M30&lt;AL$55,0,10-(AL$54-'Данные индикаторов'!M30)/(AL$54-AL$55)*10))),1)</f>
        <v>7.5</v>
      </c>
      <c r="AM28" s="265">
        <f>ROUND(IF('Данные индикаторов'!N30=0,0,IF(LOG('Данные индикаторов'!N30)&gt;LOG(AM$54),10,IF(LOG('Данные индикаторов'!N30)&lt;LOG(AM$55),0,10-(LOG(AM$54)-LOG('Данные индикаторов'!N30))/(LOG(AM$54)-LOG(AM$55))*10))),1)</f>
        <v>4.0999999999999996</v>
      </c>
      <c r="AN28" s="259">
        <f t="shared" si="84"/>
        <v>6.1</v>
      </c>
      <c r="AO28" s="265">
        <f>'Данные индикаторов'!K30</f>
        <v>9</v>
      </c>
      <c r="AP28" s="265">
        <f>'Данные индикаторов'!L30</f>
        <v>0</v>
      </c>
      <c r="AQ28" s="259">
        <f t="shared" si="85"/>
        <v>6.3</v>
      </c>
      <c r="AR28" s="256">
        <f t="shared" si="86"/>
        <v>6.3</v>
      </c>
    </row>
    <row r="29" spans="1:44" ht="15.75">
      <c r="A29" s="338" t="s">
        <v>245</v>
      </c>
      <c r="B29" s="339" t="s">
        <v>246</v>
      </c>
      <c r="C29" s="340" t="s">
        <v>89</v>
      </c>
      <c r="D29" s="267">
        <f>ROUND(IF('Данные индикаторов'!D31=0,0.1,IF(LOG('Данные индикаторов'!D31)&gt;D$54,10,IF(LOG('Данные индикаторов'!D31)&lt;D$55,0,10-(D$54-LOG('Данные индикаторов'!D31))/(D$54-D$55)*10))),1)</f>
        <v>8.6999999999999993</v>
      </c>
      <c r="E29" s="267">
        <f>ROUND(IF('Данные индикаторов'!E31=0,0.1,IF(LOG('Данные индикаторов'!E31)&gt;E$54,10,IF(LOG('Данные индикаторов'!E31)&lt;E$55,0,10-(E$54-LOG('Данные индикаторов'!E31))/(E$54-E$55)*10))),1)</f>
        <v>9.9</v>
      </c>
      <c r="F29" s="267">
        <f t="shared" si="0"/>
        <v>9.4</v>
      </c>
      <c r="G29" s="267">
        <f>ROUND(IF('Данные индикаторов'!H31="No data",0.1,IF('Данные индикаторов'!H31=0,0,IF(LOG('Данные индикаторов'!H31)&gt;G$54,10,IF(LOG('Данные индикаторов'!H31)&lt;G$55,0,10-(G$54-LOG('Данные индикаторов'!H31))/(G$54-G$55)*10)))),1)</f>
        <v>8.8000000000000007</v>
      </c>
      <c r="H29" s="267">
        <f>ROUND(IF('Данные индикаторов'!F31=0,0,IF(LOG('Данные индикаторов'!F31)&gt;H$54,10,IF(LOG('Данные индикаторов'!F31)&lt;H$55,0,10-(H$54-LOG('Данные индикаторов'!F31))/(H$54-H$55)*10))),1)</f>
        <v>9</v>
      </c>
      <c r="I29" s="267">
        <f>ROUND(IF('Данные индикаторов'!G31=0,0,IF(LOG('Данные индикаторов'!G31)&gt;I$54,10,IF(LOG('Данные индикаторов'!G31)&lt;I$55,0,10-(I$54-LOG('Данные индикаторов'!G31))/(I$54-I$55)*10))),1)</f>
        <v>10</v>
      </c>
      <c r="J29" s="267">
        <f t="shared" si="1"/>
        <v>9.6</v>
      </c>
      <c r="K29" s="267">
        <f>IF('Данные индикаторов'!J31="No data","x",ROUND(IF('Данные индикаторов'!J31=0,0,IF(LOG('Данные индикаторов'!J31)&gt;K$54,10,IF(LOG('Данные индикаторов'!J31)&lt;K$55,0,10-(K$54-LOG('Данные индикаторов'!J31))/(K$54-K$55)*10))),1))</f>
        <v>0</v>
      </c>
      <c r="L29" s="270">
        <f>'Данные индикаторов'!D31/'Данные индикаторов'!$BL31</f>
        <v>1.8161601540780522E-3</v>
      </c>
      <c r="M29" s="270">
        <f>'Данные индикаторов'!E31/'Данные индикаторов'!$BL31</f>
        <v>1.3090167684897457E-3</v>
      </c>
      <c r="N29" s="270">
        <f>IF(G29=0.1,0,'Данные индикаторов'!H31/'Данные индикаторов'!$BL31)</f>
        <v>5.6035226869975583E-3</v>
      </c>
      <c r="O29" s="270">
        <f>'Данные индикаторов'!F31/'Данные индикаторов'!$BL31</f>
        <v>1.4002882306609482E-2</v>
      </c>
      <c r="P29" s="270">
        <f>'Данные индикаторов'!G31/'Данные индикаторов'!$BL31</f>
        <v>1.181303469457415E-2</v>
      </c>
      <c r="Q29" s="270">
        <f>IF('Данные индикаторов'!J31="No data","x",'Данные индикаторов'!J31/'Данные индикаторов'!$BL31)</f>
        <v>0</v>
      </c>
      <c r="R29" s="267">
        <f t="shared" ref="R29:R47" si="87">ROUND(IF(L29&gt;R$54,10,IF(L29&lt;R$55,0,10-(R$54-L29)/(R$54-R$55)*10)),1)</f>
        <v>9.1</v>
      </c>
      <c r="S29" s="267">
        <f t="shared" ref="S29:S47" si="88">ROUND(IF(M29&gt;S$54,10,IF(M29&lt;S$55,0,10-(S$54-M29)/(S$54-S$55)*10)),1)</f>
        <v>10</v>
      </c>
      <c r="T29" s="267">
        <f t="shared" si="4"/>
        <v>9.6</v>
      </c>
      <c r="U29" s="267">
        <f t="shared" ref="U29:U47" si="89">ROUND(IF(N29=0,0.1,IF(N29&gt;U$54,10,IF(N29&lt;U$55,0,10-(U$54-N29)/(U$54-U$55)*10))),1)</f>
        <v>3.7</v>
      </c>
      <c r="V29" s="267">
        <f t="shared" ref="V29:V47" si="90">ROUND(IF(O29&gt;V$54,10,IF(O29&lt;V$55,0,10-(V$54-O29)/(V$54-V$55)*10)),1)</f>
        <v>10</v>
      </c>
      <c r="W29" s="267">
        <f t="shared" ref="W29:W47" si="91">ROUND(IF(P29&gt;W$54,10,IF(P29&lt;W$55,0,10-(W$54-P29)/(W$54-W$55)*10)),1)</f>
        <v>10</v>
      </c>
      <c r="X29" s="267">
        <f t="shared" si="8"/>
        <v>10</v>
      </c>
      <c r="Y29" s="267">
        <f>IF('Данные индикаторов'!J31="No data","x",ROUND(IF(Q29&gt;Y$54,10,IF(Q29&lt;Y$55,0,10-(Y$54-Q29)/(Y$54-Y$55)*10)),1))</f>
        <v>0</v>
      </c>
      <c r="Z29" s="261">
        <f t="shared" si="9"/>
        <v>8.9</v>
      </c>
      <c r="AA29" s="261">
        <f t="shared" si="10"/>
        <v>10</v>
      </c>
      <c r="AB29" s="264">
        <f t="shared" si="11"/>
        <v>9.5</v>
      </c>
      <c r="AC29" s="264">
        <f t="shared" si="12"/>
        <v>10</v>
      </c>
      <c r="AD29" s="261">
        <f t="shared" si="13"/>
        <v>9.8000000000000007</v>
      </c>
      <c r="AE29" s="261">
        <f t="shared" si="14"/>
        <v>0</v>
      </c>
      <c r="AF29" s="258">
        <f t="shared" si="15"/>
        <v>9.5</v>
      </c>
      <c r="AG29" s="258">
        <f t="shared" si="16"/>
        <v>7</v>
      </c>
      <c r="AH29" s="258">
        <f t="shared" si="17"/>
        <v>9.8000000000000007</v>
      </c>
      <c r="AI29" s="264">
        <f>IF('Данные индикаторов'!I31="No data","x",IF('Данные индикаторов'!BJ31&lt;1000,"x",ROUND((IF('Данные индикаторов'!I31&gt;AI$54,10,IF('Данные индикаторов'!I31&lt;AI$55,0,10-(AI$54-'Данные индикаторов'!I31)/(AI$54-AI$55)*10))),1)))</f>
        <v>5</v>
      </c>
      <c r="AJ29" s="258">
        <f t="shared" si="18"/>
        <v>2.5</v>
      </c>
      <c r="AK29" s="255">
        <f t="shared" si="19"/>
        <v>8.1999999999999993</v>
      </c>
      <c r="AL29" s="264">
        <f>ROUND(IF('Данные индикаторов'!M31=0,0,IF('Данные индикаторов'!M31&gt;AL$54,10,IF('Данные индикаторов'!M31&lt;AL$55,0,10-(AL$54-'Данные индикаторов'!M31)/(AL$54-AL$55)*10))),1)</f>
        <v>6</v>
      </c>
      <c r="AM29" s="264">
        <f>ROUND(IF('Данные индикаторов'!N31=0,0,IF(LOG('Данные индикаторов'!N31)&gt;LOG(AM$54),10,IF(LOG('Данные индикаторов'!N31)&lt;LOG(AM$55),0,10-(LOG(AM$54)-LOG('Данные индикаторов'!N31))/(LOG(AM$54)-LOG(AM$55))*10))),1)</f>
        <v>5.5</v>
      </c>
      <c r="AN29" s="258">
        <f t="shared" si="20"/>
        <v>5.8</v>
      </c>
      <c r="AO29" s="264">
        <f>'Данные индикаторов'!K31</f>
        <v>9</v>
      </c>
      <c r="AP29" s="264">
        <f>'Данные индикаторов'!L31</f>
        <v>2</v>
      </c>
      <c r="AQ29" s="258">
        <f t="shared" si="21"/>
        <v>6.7</v>
      </c>
      <c r="AR29" s="255">
        <f t="shared" si="22"/>
        <v>6.7</v>
      </c>
    </row>
    <row r="30" spans="1:44" ht="15.75">
      <c r="A30" s="329" t="s">
        <v>245</v>
      </c>
      <c r="B30" s="330" t="s">
        <v>247</v>
      </c>
      <c r="C30" s="328" t="s">
        <v>90</v>
      </c>
      <c r="D30" s="267">
        <f>ROUND(IF('Данные индикаторов'!D32=0,0.1,IF(LOG('Данные индикаторов'!D32)&gt;D$54,10,IF(LOG('Данные индикаторов'!D32)&lt;D$55,0,10-(D$54-LOG('Данные индикаторов'!D32))/(D$54-D$55)*10))),1)</f>
        <v>7.5</v>
      </c>
      <c r="E30" s="267">
        <f>ROUND(IF('Данные индикаторов'!E32=0,0.1,IF(LOG('Данные индикаторов'!E32)&gt;E$54,10,IF(LOG('Данные индикаторов'!E32)&lt;E$55,0,10-(E$54-LOG('Данные индикаторов'!E32))/(E$54-E$55)*10))),1)</f>
        <v>9.3000000000000007</v>
      </c>
      <c r="F30" s="267">
        <f t="shared" si="0"/>
        <v>8.6</v>
      </c>
      <c r="G30" s="267">
        <f>ROUND(IF('Данные индикаторов'!H32="No data",0.1,IF('Данные индикаторов'!H32=0,0,IF(LOG('Данные индикаторов'!H32)&gt;G$54,10,IF(LOG('Данные индикаторов'!H32)&lt;G$55,0,10-(G$54-LOG('Данные индикаторов'!H32))/(G$54-G$55)*10)))),1)</f>
        <v>7.3</v>
      </c>
      <c r="H30" s="267">
        <f>ROUND(IF('Данные индикаторов'!F32=0,0,IF(LOG('Данные индикаторов'!F32)&gt;H$54,10,IF(LOG('Данные индикаторов'!F32)&lt;H$55,0,10-(H$54-LOG('Данные индикаторов'!F32))/(H$54-H$55)*10))),1)</f>
        <v>0</v>
      </c>
      <c r="I30" s="267">
        <f>ROUND(IF('Данные индикаторов'!G32=0,0,IF(LOG('Данные индикаторов'!G32)&gt;I$54,10,IF(LOG('Данные индикаторов'!G32)&lt;I$55,0,10-(I$54-LOG('Данные индикаторов'!G32))/(I$54-I$55)*10))),1)</f>
        <v>0</v>
      </c>
      <c r="J30" s="267">
        <f t="shared" si="1"/>
        <v>0</v>
      </c>
      <c r="K30" s="267">
        <f>IF('Данные индикаторов'!J32="No data","x",ROUND(IF('Данные индикаторов'!J32=0,0,IF(LOG('Данные индикаторов'!J32)&gt;K$54,10,IF(LOG('Данные индикаторов'!J32)&lt;K$55,0,10-(K$54-LOG('Данные индикаторов'!J32))/(K$54-K$55)*10))),1))</f>
        <v>0</v>
      </c>
      <c r="L30" s="270">
        <f>'Данные индикаторов'!D32/'Данные индикаторов'!$BL32</f>
        <v>1.8932924046973245E-3</v>
      </c>
      <c r="M30" s="270">
        <f>'Данные индикаторов'!E32/'Данные индикаторов'!$BL32</f>
        <v>1.8932924046973245E-3</v>
      </c>
      <c r="N30" s="270">
        <f>IF(G30=0.1,0,'Данные индикаторов'!H32/'Данные индикаторов'!$BL32)</f>
        <v>3.7128288558621282E-3</v>
      </c>
      <c r="O30" s="270">
        <f>'Данные индикаторов'!F32/'Данные индикаторов'!$BL32</f>
        <v>0</v>
      </c>
      <c r="P30" s="270">
        <f>'Данные индикаторов'!G32/'Данные индикаторов'!$BL32</f>
        <v>0</v>
      </c>
      <c r="Q30" s="270">
        <f>IF('Данные индикаторов'!J32="No data","x",'Данные индикаторов'!J32/'Данные индикаторов'!$BL32)</f>
        <v>0</v>
      </c>
      <c r="R30" s="267">
        <f t="shared" si="87"/>
        <v>9.5</v>
      </c>
      <c r="S30" s="267">
        <f t="shared" si="88"/>
        <v>10</v>
      </c>
      <c r="T30" s="267">
        <f t="shared" si="4"/>
        <v>9.8000000000000007</v>
      </c>
      <c r="U30" s="267">
        <f t="shared" si="89"/>
        <v>2.5</v>
      </c>
      <c r="V30" s="267">
        <f t="shared" si="90"/>
        <v>0</v>
      </c>
      <c r="W30" s="267">
        <f t="shared" si="91"/>
        <v>0</v>
      </c>
      <c r="X30" s="267">
        <f t="shared" si="8"/>
        <v>0</v>
      </c>
      <c r="Y30" s="267">
        <f>IF('Данные индикаторов'!J32="No data","x",ROUND(IF(Q30&gt;Y$54,10,IF(Q30&lt;Y$55,0,10-(Y$54-Q30)/(Y$54-Y$55)*10)),1))</f>
        <v>0</v>
      </c>
      <c r="Z30" s="261">
        <f t="shared" si="9"/>
        <v>8.5</v>
      </c>
      <c r="AA30" s="261">
        <f t="shared" si="10"/>
        <v>9.6999999999999993</v>
      </c>
      <c r="AB30" s="264">
        <f t="shared" si="11"/>
        <v>0</v>
      </c>
      <c r="AC30" s="264">
        <f t="shared" si="12"/>
        <v>0</v>
      </c>
      <c r="AD30" s="261">
        <f t="shared" si="13"/>
        <v>0</v>
      </c>
      <c r="AE30" s="261">
        <f t="shared" si="14"/>
        <v>0</v>
      </c>
      <c r="AF30" s="258">
        <f t="shared" si="15"/>
        <v>9.3000000000000007</v>
      </c>
      <c r="AG30" s="258">
        <f t="shared" si="16"/>
        <v>5.4</v>
      </c>
      <c r="AH30" s="258">
        <f t="shared" si="17"/>
        <v>0</v>
      </c>
      <c r="AI30" s="264" t="str">
        <f>IF('Данные индикаторов'!I32="No data","x",IF('Данные индикаторов'!BJ32&lt;1000,"x",ROUND((IF('Данные индикаторов'!I32&gt;AI$54,10,IF('Данные индикаторов'!I32&lt;AI$55,0,10-(AI$54-'Данные индикаторов'!I32)/(AI$54-AI$55)*10))),1)))</f>
        <v>x</v>
      </c>
      <c r="AJ30" s="258">
        <f t="shared" si="18"/>
        <v>0</v>
      </c>
      <c r="AK30" s="255">
        <f t="shared" si="19"/>
        <v>5.0999999999999996</v>
      </c>
      <c r="AL30" s="264">
        <f>ROUND(IF('Данные индикаторов'!M32=0,0,IF('Данные индикаторов'!M32&gt;AL$54,10,IF('Данные индикаторов'!M32&lt;AL$55,0,10-(AL$54-'Данные индикаторов'!M32)/(AL$54-AL$55)*10))),1)</f>
        <v>6</v>
      </c>
      <c r="AM30" s="264">
        <f>ROUND(IF('Данные индикаторов'!N32=0,0,IF(LOG('Данные индикаторов'!N32)&gt;LOG(AM$54),10,IF(LOG('Данные индикаторов'!N32)&lt;LOG(AM$55),0,10-(LOG(AM$54)-LOG('Данные индикаторов'!N32))/(LOG(AM$54)-LOG(AM$55))*10))),1)</f>
        <v>5.5</v>
      </c>
      <c r="AN30" s="258">
        <f t="shared" si="20"/>
        <v>5.8</v>
      </c>
      <c r="AO30" s="264">
        <f>'Данные индикаторов'!K32</f>
        <v>9</v>
      </c>
      <c r="AP30" s="264">
        <f>'Данные индикаторов'!L32</f>
        <v>2</v>
      </c>
      <c r="AQ30" s="258">
        <f t="shared" si="21"/>
        <v>6.7</v>
      </c>
      <c r="AR30" s="255">
        <f t="shared" si="22"/>
        <v>6.7</v>
      </c>
    </row>
    <row r="31" spans="1:44" ht="15.75">
      <c r="A31" s="329" t="s">
        <v>245</v>
      </c>
      <c r="B31" s="330" t="s">
        <v>248</v>
      </c>
      <c r="C31" s="328" t="s">
        <v>91</v>
      </c>
      <c r="D31" s="267">
        <f>ROUND(IF('Данные индикаторов'!D33=0,0.1,IF(LOG('Данные индикаторов'!D33)&gt;D$54,10,IF(LOG('Данные индикаторов'!D33)&lt;D$55,0,10-(D$54-LOG('Данные индикаторов'!D33))/(D$54-D$55)*10))),1)</f>
        <v>5.5</v>
      </c>
      <c r="E31" s="267">
        <f>ROUND(IF('Данные индикаторов'!E33=0,0.1,IF(LOG('Данные индикаторов'!E33)&gt;E$54,10,IF(LOG('Данные индикаторов'!E33)&lt;E$55,0,10-(E$54-LOG('Данные индикаторов'!E33))/(E$54-E$55)*10))),1)</f>
        <v>5.2</v>
      </c>
      <c r="F31" s="267">
        <f t="shared" si="0"/>
        <v>5.4</v>
      </c>
      <c r="G31" s="267">
        <f>ROUND(IF('Данные индикаторов'!H33="No data",0.1,IF('Данные индикаторов'!H33=0,0,IF(LOG('Данные индикаторов'!H33)&gt;G$54,10,IF(LOG('Данные индикаторов'!H33)&lt;G$55,0,10-(G$54-LOG('Данные индикаторов'!H33))/(G$54-G$55)*10)))),1)</f>
        <v>7.3</v>
      </c>
      <c r="H31" s="267">
        <f>ROUND(IF('Данные индикаторов'!F33=0,0,IF(LOG('Данные индикаторов'!F33)&gt;H$54,10,IF(LOG('Данные индикаторов'!F33)&lt;H$55,0,10-(H$54-LOG('Данные индикаторов'!F33))/(H$54-H$55)*10))),1)</f>
        <v>10</v>
      </c>
      <c r="I31" s="267">
        <f>ROUND(IF('Данные индикаторов'!G33=0,0,IF(LOG('Данные индикаторов'!G33)&gt;I$54,10,IF(LOG('Данные индикаторов'!G33)&lt;I$55,0,10-(I$54-LOG('Данные индикаторов'!G33))/(I$54-I$55)*10))),1)</f>
        <v>10</v>
      </c>
      <c r="J31" s="267">
        <f t="shared" si="1"/>
        <v>10</v>
      </c>
      <c r="K31" s="267">
        <f>IF('Данные индикаторов'!J33="No data","x",ROUND(IF('Данные индикаторов'!J33=0,0,IF(LOG('Данные индикаторов'!J33)&gt;K$54,10,IF(LOG('Данные индикаторов'!J33)&lt;K$55,0,10-(K$54-LOG('Данные индикаторов'!J33))/(K$54-K$55)*10))),1))</f>
        <v>7.1</v>
      </c>
      <c r="L31" s="270">
        <f>'Данные индикаторов'!D33/'Данные индикаторов'!$BL33</f>
        <v>2.0969698861790713E-3</v>
      </c>
      <c r="M31" s="270">
        <f>'Данные индикаторов'!E33/'Данные индикаторов'!$BL33</f>
        <v>3.1981013347950958E-4</v>
      </c>
      <c r="N31" s="270">
        <f>IF(G31=0.1,0,'Данные индикаторов'!H33/'Данные индикаторов'!$BL33)</f>
        <v>1.6882032313315552E-2</v>
      </c>
      <c r="O31" s="270">
        <f>'Данные индикаторов'!F33/'Данные индикаторов'!$BL33</f>
        <v>0.59520169882062213</v>
      </c>
      <c r="P31" s="270">
        <f>'Данные индикаторов'!G33/'Данные индикаторов'!$BL33</f>
        <v>0.58547097229115719</v>
      </c>
      <c r="Q31" s="270">
        <f>IF('Данные индикаторов'!J33="No data","x",'Данные индикаторов'!J33/'Данные индикаторов'!$BL33)</f>
        <v>1.6337824742909662E-2</v>
      </c>
      <c r="R31" s="267">
        <f t="shared" si="87"/>
        <v>10</v>
      </c>
      <c r="S31" s="267">
        <f t="shared" si="88"/>
        <v>3.2</v>
      </c>
      <c r="T31" s="267">
        <f t="shared" si="4"/>
        <v>8.1</v>
      </c>
      <c r="U31" s="267">
        <f t="shared" si="89"/>
        <v>10</v>
      </c>
      <c r="V31" s="267">
        <f t="shared" si="90"/>
        <v>10</v>
      </c>
      <c r="W31" s="267">
        <f t="shared" si="91"/>
        <v>10</v>
      </c>
      <c r="X31" s="267">
        <f t="shared" si="8"/>
        <v>10</v>
      </c>
      <c r="Y31" s="267">
        <f>IF('Данные индикаторов'!J33="No data","x",ROUND(IF(Q31&gt;Y$54,10,IF(Q31&lt;Y$55,0,10-(Y$54-Q31)/(Y$54-Y$55)*10)),1))</f>
        <v>5.4</v>
      </c>
      <c r="Z31" s="261">
        <f t="shared" si="9"/>
        <v>7.8</v>
      </c>
      <c r="AA31" s="261">
        <f t="shared" si="10"/>
        <v>4.2</v>
      </c>
      <c r="AB31" s="264">
        <f t="shared" si="11"/>
        <v>10</v>
      </c>
      <c r="AC31" s="264">
        <f t="shared" si="12"/>
        <v>10</v>
      </c>
      <c r="AD31" s="261">
        <f t="shared" si="13"/>
        <v>10</v>
      </c>
      <c r="AE31" s="261">
        <f t="shared" si="14"/>
        <v>6.3</v>
      </c>
      <c r="AF31" s="258">
        <f t="shared" si="15"/>
        <v>7</v>
      </c>
      <c r="AG31" s="258">
        <f t="shared" si="16"/>
        <v>9.1</v>
      </c>
      <c r="AH31" s="258">
        <f t="shared" si="17"/>
        <v>10</v>
      </c>
      <c r="AI31" s="264">
        <f>IF('Данные индикаторов'!I33="No data","x",IF('Данные индикаторов'!BJ33&lt;1000,"x",ROUND((IF('Данные индикаторов'!I33&gt;AI$54,10,IF('Данные индикаторов'!I33&lt;AI$55,0,10-(AI$54-'Данные индикаторов'!I33)/(AI$54-AI$55)*10))),1)))</f>
        <v>2</v>
      </c>
      <c r="AJ31" s="258">
        <f t="shared" si="18"/>
        <v>4.2</v>
      </c>
      <c r="AK31" s="255">
        <f t="shared" si="19"/>
        <v>8.3000000000000007</v>
      </c>
      <c r="AL31" s="264">
        <f>ROUND(IF('Данные индикаторов'!M33=0,0,IF('Данные индикаторов'!M33&gt;AL$54,10,IF('Данные индикаторов'!M33&lt;AL$55,0,10-(AL$54-'Данные индикаторов'!M33)/(AL$54-AL$55)*10))),1)</f>
        <v>6</v>
      </c>
      <c r="AM31" s="264">
        <f>ROUND(IF('Данные индикаторов'!N33=0,0,IF(LOG('Данные индикаторов'!N33)&gt;LOG(AM$54),10,IF(LOG('Данные индикаторов'!N33)&lt;LOG(AM$55),0,10-(LOG(AM$54)-LOG('Данные индикаторов'!N33))/(LOG(AM$54)-LOG(AM$55))*10))),1)</f>
        <v>5.5</v>
      </c>
      <c r="AN31" s="258">
        <f t="shared" si="20"/>
        <v>5.8</v>
      </c>
      <c r="AO31" s="264">
        <f>'Данные индикаторов'!K33</f>
        <v>9</v>
      </c>
      <c r="AP31" s="264">
        <f>'Данные индикаторов'!L33</f>
        <v>2</v>
      </c>
      <c r="AQ31" s="258">
        <f t="shared" si="21"/>
        <v>6.7</v>
      </c>
      <c r="AR31" s="255">
        <f t="shared" si="22"/>
        <v>6.7</v>
      </c>
    </row>
    <row r="32" spans="1:44" ht="15.75">
      <c r="A32" s="329" t="s">
        <v>245</v>
      </c>
      <c r="B32" s="330" t="s">
        <v>249</v>
      </c>
      <c r="C32" s="328" t="s">
        <v>92</v>
      </c>
      <c r="D32" s="267">
        <f>ROUND(IF('Данные индикаторов'!D34=0,0.1,IF(LOG('Данные индикаторов'!D34)&gt;D$54,10,IF(LOG('Данные индикаторов'!D34)&lt;D$55,0,10-(D$54-LOG('Данные индикаторов'!D34))/(D$54-D$55)*10))),1)</f>
        <v>9.4</v>
      </c>
      <c r="E32" s="267">
        <f>ROUND(IF('Данные индикаторов'!E34=0,0.1,IF(LOG('Данные индикаторов'!E34)&gt;E$54,10,IF(LOG('Данные индикаторов'!E34)&lt;E$55,0,10-(E$54-LOG('Данные индикаторов'!E34))/(E$54-E$55)*10))),1)</f>
        <v>9.9</v>
      </c>
      <c r="F32" s="267">
        <f t="shared" si="0"/>
        <v>9.6999999999999993</v>
      </c>
      <c r="G32" s="267">
        <f>ROUND(IF('Данные индикаторов'!H34="No data",0.1,IF('Данные индикаторов'!H34=0,0,IF(LOG('Данные индикаторов'!H34)&gt;G$54,10,IF(LOG('Данные индикаторов'!H34)&lt;G$55,0,10-(G$54-LOG('Данные индикаторов'!H34))/(G$54-G$55)*10)))),1)</f>
        <v>9.1999999999999993</v>
      </c>
      <c r="H32" s="267">
        <f>ROUND(IF('Данные индикаторов'!F34=0,0,IF(LOG('Данные индикаторов'!F34)&gt;H$54,10,IF(LOG('Данные индикаторов'!F34)&lt;H$55,0,10-(H$54-LOG('Данные индикаторов'!F34))/(H$54-H$55)*10))),1)</f>
        <v>7.6</v>
      </c>
      <c r="I32" s="267">
        <f>ROUND(IF('Данные индикаторов'!G34=0,0,IF(LOG('Данные индикаторов'!G34)&gt;I$54,10,IF(LOG('Данные индикаторов'!G34)&lt;I$55,0,10-(I$54-LOG('Данные индикаторов'!G34))/(I$54-I$55)*10))),1)</f>
        <v>7.2</v>
      </c>
      <c r="J32" s="267">
        <f t="shared" si="1"/>
        <v>7.4</v>
      </c>
      <c r="K32" s="267">
        <f>IF('Данные индикаторов'!J34="No data","x",ROUND(IF('Данные индикаторов'!J34=0,0,IF(LOG('Данные индикаторов'!J34)&gt;K$54,10,IF(LOG('Данные индикаторов'!J34)&lt;K$55,0,10-(K$54-LOG('Данные индикаторов'!J34))/(K$54-K$55)*10))),1))</f>
        <v>9.4</v>
      </c>
      <c r="L32" s="270">
        <f>'Данные индикаторов'!D34/'Данные индикаторов'!$BL34</f>
        <v>1.8635799191606033E-3</v>
      </c>
      <c r="M32" s="270">
        <f>'Данные индикаторов'!E34/'Данные индикаторов'!$BL34</f>
        <v>8.2595616678750447E-4</v>
      </c>
      <c r="N32" s="270">
        <f>IF(G32=0.1,0,'Данные индикаторов'!H34/'Данные индикаторов'!$BL34)</f>
        <v>4.9279610428794845E-3</v>
      </c>
      <c r="O32" s="270">
        <f>'Данные индикаторов'!F34/'Данные индикаторов'!$BL34</f>
        <v>1.8886891089537618E-3</v>
      </c>
      <c r="P32" s="270">
        <f>'Данные индикаторов'!G34/'Данные индикаторов'!$BL34</f>
        <v>2.2851265930915688E-4</v>
      </c>
      <c r="Q32" s="270">
        <f>IF('Данные индикаторов'!J34="No data","x",'Данные индикаторов'!J34/'Данные индикаторов'!$BL34)</f>
        <v>1.4794922433943019E-2</v>
      </c>
      <c r="R32" s="267">
        <f t="shared" si="87"/>
        <v>9.3000000000000007</v>
      </c>
      <c r="S32" s="267">
        <f t="shared" si="88"/>
        <v>8.3000000000000007</v>
      </c>
      <c r="T32" s="267">
        <f t="shared" si="4"/>
        <v>8.9</v>
      </c>
      <c r="U32" s="267">
        <f t="shared" si="89"/>
        <v>3.3</v>
      </c>
      <c r="V32" s="267">
        <f t="shared" si="90"/>
        <v>6.3</v>
      </c>
      <c r="W32" s="267">
        <f t="shared" si="91"/>
        <v>4.5999999999999996</v>
      </c>
      <c r="X32" s="267">
        <f t="shared" si="8"/>
        <v>5.5</v>
      </c>
      <c r="Y32" s="267">
        <f>IF('Данные индикаторов'!J34="No data","x",ROUND(IF(Q32&gt;Y$54,10,IF(Q32&lt;Y$55,0,10-(Y$54-Q32)/(Y$54-Y$55)*10)),1))</f>
        <v>4.9000000000000004</v>
      </c>
      <c r="Z32" s="261">
        <f t="shared" si="9"/>
        <v>9.4</v>
      </c>
      <c r="AA32" s="261">
        <f t="shared" si="10"/>
        <v>9.1</v>
      </c>
      <c r="AB32" s="264">
        <f t="shared" si="11"/>
        <v>7</v>
      </c>
      <c r="AC32" s="264">
        <f t="shared" si="12"/>
        <v>5.9</v>
      </c>
      <c r="AD32" s="261">
        <f t="shared" si="13"/>
        <v>6.5</v>
      </c>
      <c r="AE32" s="261">
        <f t="shared" si="14"/>
        <v>7.9</v>
      </c>
      <c r="AF32" s="258">
        <f t="shared" si="15"/>
        <v>9.3000000000000007</v>
      </c>
      <c r="AG32" s="258">
        <f t="shared" si="16"/>
        <v>7.2</v>
      </c>
      <c r="AH32" s="258">
        <f t="shared" si="17"/>
        <v>6.5</v>
      </c>
      <c r="AI32" s="264">
        <f>IF('Данные индикаторов'!I34="No data","x",IF('Данные индикаторов'!BJ34&lt;1000,"x",ROUND((IF('Данные индикаторов'!I34&gt;AI$54,10,IF('Данные индикаторов'!I34&lt;AI$55,0,10-(AI$54-'Данные индикаторов'!I34)/(AI$54-AI$55)*10))),1)))</f>
        <v>10</v>
      </c>
      <c r="AJ32" s="258">
        <f t="shared" si="18"/>
        <v>9</v>
      </c>
      <c r="AK32" s="255">
        <f t="shared" si="19"/>
        <v>8.1999999999999993</v>
      </c>
      <c r="AL32" s="264">
        <f>ROUND(IF('Данные индикаторов'!M34=0,0,IF('Данные индикаторов'!M34&gt;AL$54,10,IF('Данные индикаторов'!M34&lt;AL$55,0,10-(AL$54-'Данные индикаторов'!M34)/(AL$54-AL$55)*10))),1)</f>
        <v>6</v>
      </c>
      <c r="AM32" s="264">
        <f>ROUND(IF('Данные индикаторов'!N34=0,0,IF(LOG('Данные индикаторов'!N34)&gt;LOG(AM$54),10,IF(LOG('Данные индикаторов'!N34)&lt;LOG(AM$55),0,10-(LOG(AM$54)-LOG('Данные индикаторов'!N34))/(LOG(AM$54)-LOG(AM$55))*10))),1)</f>
        <v>5.5</v>
      </c>
      <c r="AN32" s="258">
        <f t="shared" si="20"/>
        <v>5.8</v>
      </c>
      <c r="AO32" s="264">
        <f>'Данные индикаторов'!K34</f>
        <v>9</v>
      </c>
      <c r="AP32" s="264">
        <f>'Данные индикаторов'!L34</f>
        <v>2</v>
      </c>
      <c r="AQ32" s="258">
        <f t="shared" si="21"/>
        <v>6.7</v>
      </c>
      <c r="AR32" s="255">
        <f t="shared" si="22"/>
        <v>6.7</v>
      </c>
    </row>
    <row r="33" spans="1:44" ht="15.75">
      <c r="A33" s="341" t="s">
        <v>245</v>
      </c>
      <c r="B33" s="342" t="s">
        <v>250</v>
      </c>
      <c r="C33" s="343" t="s">
        <v>93</v>
      </c>
      <c r="D33" s="267">
        <f>ROUND(IF('Данные индикаторов'!D35=0,0.1,IF(LOG('Данные индикаторов'!D35)&gt;D$54,10,IF(LOG('Данные индикаторов'!D35)&lt;D$55,0,10-(D$54-LOG('Данные индикаторов'!D35))/(D$54-D$55)*10))),1)</f>
        <v>9</v>
      </c>
      <c r="E33" s="267">
        <f>ROUND(IF('Данные индикаторов'!E35=0,0.1,IF(LOG('Данные индикаторов'!E35)&gt;E$54,10,IF(LOG('Данные индикаторов'!E35)&lt;E$55,0,10-(E$54-LOG('Данные индикаторов'!E35))/(E$54-E$55)*10))),1)</f>
        <v>0.1</v>
      </c>
      <c r="F33" s="267">
        <f t="shared" si="0"/>
        <v>6.3</v>
      </c>
      <c r="G33" s="267">
        <f>ROUND(IF('Данные индикаторов'!H35="No data",0.1,IF('Данные индикаторов'!H35=0,0,IF(LOG('Данные индикаторов'!H35)&gt;G$54,10,IF(LOG('Данные индикаторов'!H35)&lt;G$55,0,10-(G$54-LOG('Данные индикаторов'!H35))/(G$54-G$55)*10)))),1)</f>
        <v>9</v>
      </c>
      <c r="H33" s="267">
        <f>ROUND(IF('Данные индикаторов'!F35=0,0,IF(LOG('Данные индикаторов'!F35)&gt;H$54,10,IF(LOG('Данные индикаторов'!F35)&lt;H$55,0,10-(H$54-LOG('Данные индикаторов'!F35))/(H$54-H$55)*10))),1)</f>
        <v>9.4</v>
      </c>
      <c r="I33" s="267">
        <f>ROUND(IF('Данные индикаторов'!G35=0,0,IF(LOG('Данные индикаторов'!G35)&gt;I$54,10,IF(LOG('Данные индикаторов'!G35)&lt;I$55,0,10-(I$54-LOG('Данные индикаторов'!G35))/(I$54-I$55)*10))),1)</f>
        <v>10</v>
      </c>
      <c r="J33" s="267">
        <f t="shared" si="1"/>
        <v>9.6999999999999993</v>
      </c>
      <c r="K33" s="267">
        <f>IF('Данные индикаторов'!J35="No data","x",ROUND(IF('Данные индикаторов'!J35=0,0,IF(LOG('Данные индикаторов'!J35)&gt;K$54,10,IF(LOG('Данные индикаторов'!J35)&lt;K$55,0,10-(K$54-LOG('Данные индикаторов'!J35))/(K$54-K$55)*10))),1))</f>
        <v>9.4</v>
      </c>
      <c r="L33" s="270">
        <f>'Данные индикаторов'!D35/'Данные индикаторов'!$BL35</f>
        <v>1.9059285739099867E-3</v>
      </c>
      <c r="M33" s="270">
        <f>'Данные индикаторов'!E35/'Данные индикаторов'!$BL35</f>
        <v>0</v>
      </c>
      <c r="N33" s="270">
        <f>IF(G33=0.1,0,'Данные индикаторов'!H35/'Данные индикаторов'!$BL35)</f>
        <v>5.3719491669544667E-3</v>
      </c>
      <c r="O33" s="270">
        <f>'Данные индикаторов'!F35/'Данные индикаторов'!$BL35</f>
        <v>1.9076917433014012E-2</v>
      </c>
      <c r="P33" s="270">
        <f>'Данные индикаторов'!G35/'Данные индикаторов'!$BL35</f>
        <v>1.285950225582898E-2</v>
      </c>
      <c r="Q33" s="270">
        <f>IF('Данные индикаторов'!J35="No data","x",'Данные индикаторов'!J35/'Данные индикаторов'!$BL35)</f>
        <v>1.910214361008291E-2</v>
      </c>
      <c r="R33" s="267">
        <f t="shared" si="87"/>
        <v>9.5</v>
      </c>
      <c r="S33" s="267">
        <f t="shared" si="88"/>
        <v>0</v>
      </c>
      <c r="T33" s="267">
        <f t="shared" si="4"/>
        <v>6.9</v>
      </c>
      <c r="U33" s="267">
        <f t="shared" si="89"/>
        <v>3.6</v>
      </c>
      <c r="V33" s="267">
        <f t="shared" si="90"/>
        <v>10</v>
      </c>
      <c r="W33" s="267">
        <f t="shared" si="91"/>
        <v>10</v>
      </c>
      <c r="X33" s="267">
        <f t="shared" si="8"/>
        <v>10</v>
      </c>
      <c r="Y33" s="267">
        <f>IF('Данные индикаторов'!J35="No data","x",ROUND(IF(Q33&gt;Y$54,10,IF(Q33&lt;Y$55,0,10-(Y$54-Q33)/(Y$54-Y$55)*10)),1))</f>
        <v>6.4</v>
      </c>
      <c r="Z33" s="261">
        <f t="shared" si="9"/>
        <v>9.3000000000000007</v>
      </c>
      <c r="AA33" s="261">
        <f t="shared" si="10"/>
        <v>0.1</v>
      </c>
      <c r="AB33" s="264">
        <f t="shared" si="11"/>
        <v>9.6999999999999993</v>
      </c>
      <c r="AC33" s="264">
        <f t="shared" si="12"/>
        <v>10</v>
      </c>
      <c r="AD33" s="261">
        <f t="shared" si="13"/>
        <v>9.9</v>
      </c>
      <c r="AE33" s="261">
        <f t="shared" si="14"/>
        <v>8.3000000000000007</v>
      </c>
      <c r="AF33" s="258">
        <f t="shared" si="15"/>
        <v>6.6</v>
      </c>
      <c r="AG33" s="258">
        <f t="shared" si="16"/>
        <v>7.1</v>
      </c>
      <c r="AH33" s="258">
        <f t="shared" si="17"/>
        <v>9.9</v>
      </c>
      <c r="AI33" s="264">
        <f>IF('Данные индикаторов'!I35="No data","x",IF('Данные индикаторов'!BJ35&lt;1000,"x",ROUND((IF('Данные индикаторов'!I35&gt;AI$54,10,IF('Данные индикаторов'!I35&lt;AI$55,0,10-(AI$54-'Данные индикаторов'!I35)/(AI$54-AI$55)*10))),1)))</f>
        <v>2</v>
      </c>
      <c r="AJ33" s="258">
        <f t="shared" si="18"/>
        <v>5.2</v>
      </c>
      <c r="AK33" s="255">
        <f t="shared" si="19"/>
        <v>7.7</v>
      </c>
      <c r="AL33" s="264">
        <f>ROUND(IF('Данные индикаторов'!M35=0,0,IF('Данные индикаторов'!M35&gt;AL$54,10,IF('Данные индикаторов'!M35&lt;AL$55,0,10-(AL$54-'Данные индикаторов'!M35)/(AL$54-AL$55)*10))),1)</f>
        <v>6</v>
      </c>
      <c r="AM33" s="264">
        <f>ROUND(IF('Данные индикаторов'!N35=0,0,IF(LOG('Данные индикаторов'!N35)&gt;LOG(AM$54),10,IF(LOG('Данные индикаторов'!N35)&lt;LOG(AM$55),0,10-(LOG(AM$54)-LOG('Данные индикаторов'!N35))/(LOG(AM$54)-LOG(AM$55))*10))),1)</f>
        <v>5.5</v>
      </c>
      <c r="AN33" s="258">
        <f t="shared" si="20"/>
        <v>5.8</v>
      </c>
      <c r="AO33" s="264">
        <f>'Данные индикаторов'!K35</f>
        <v>9</v>
      </c>
      <c r="AP33" s="264">
        <f>'Данные индикаторов'!L35</f>
        <v>2</v>
      </c>
      <c r="AQ33" s="258">
        <f t="shared" si="21"/>
        <v>6.7</v>
      </c>
      <c r="AR33" s="255">
        <f t="shared" si="22"/>
        <v>6.7</v>
      </c>
    </row>
    <row r="34" spans="1:44" ht="15.75">
      <c r="A34" s="329" t="s">
        <v>251</v>
      </c>
      <c r="B34" s="330" t="s">
        <v>252</v>
      </c>
      <c r="C34" s="328" t="s">
        <v>94</v>
      </c>
      <c r="D34" s="266">
        <f>ROUND(IF('Данные индикаторов'!D36=0,0.1,IF(LOG('Данные индикаторов'!D36)&gt;D$54,10,IF(LOG('Данные индикаторов'!D36)&lt;D$55,0,10-(D$54-LOG('Данные индикаторов'!D36))/(D$54-D$55)*10))),1)</f>
        <v>7.4</v>
      </c>
      <c r="E34" s="266">
        <f>ROUND(IF('Данные индикаторов'!E36=0,0.1,IF(LOG('Данные индикаторов'!E36)&gt;E$54,10,IF(LOG('Данные индикаторов'!E36)&lt;E$55,0,10-(E$54-LOG('Данные индикаторов'!E36))/(E$54-E$55)*10))),1)</f>
        <v>0</v>
      </c>
      <c r="F34" s="266">
        <f t="shared" si="0"/>
        <v>4.7</v>
      </c>
      <c r="G34" s="266">
        <f>ROUND(IF('Данные индикаторов'!H36="No data",0.1,IF('Данные индикаторов'!H36=0,0,IF(LOG('Данные индикаторов'!H36)&gt;G$54,10,IF(LOG('Данные индикаторов'!H36)&lt;G$55,0,10-(G$54-LOG('Данные индикаторов'!H36))/(G$54-G$55)*10)))),1)</f>
        <v>7.9</v>
      </c>
      <c r="H34" s="266">
        <f>ROUND(IF('Данные индикаторов'!F36=0,0,IF(LOG('Данные индикаторов'!F36)&gt;H$54,10,IF(LOG('Данные индикаторов'!F36)&lt;H$55,0,10-(H$54-LOG('Данные индикаторов'!F36))/(H$54-H$55)*10))),1)</f>
        <v>3.2</v>
      </c>
      <c r="I34" s="266">
        <f>ROUND(IF('Данные индикаторов'!G36=0,0,IF(LOG('Данные индикаторов'!G36)&gt;I$54,10,IF(LOG('Данные индикаторов'!G36)&lt;I$55,0,10-(I$54-LOG('Данные индикаторов'!G36))/(I$54-I$55)*10))),1)</f>
        <v>3.8</v>
      </c>
      <c r="J34" s="266">
        <f t="shared" si="1"/>
        <v>3.5</v>
      </c>
      <c r="K34" s="266" t="str">
        <f>IF('Данные индикаторов'!J36="No data","x",ROUND(IF('Данные индикаторов'!J36=0,0,IF(LOG('Данные индикаторов'!J36)&gt;K$54,10,IF(LOG('Данные индикаторов'!J36)&lt;K$55,0,10-(K$54-LOG('Данные индикаторов'!J36))/(K$54-K$55)*10))),1))</f>
        <v>x</v>
      </c>
      <c r="L34" s="269">
        <f>'Данные индикаторов'!D36/'Данные индикаторов'!$BL36</f>
        <v>1.8351645050774738E-3</v>
      </c>
      <c r="M34" s="269">
        <f>'Данные индикаторов'!E36/'Данные индикаторов'!$BL36</f>
        <v>1.0019511834784326E-7</v>
      </c>
      <c r="N34" s="269">
        <f>IF(G34=0.1,0,'Данные индикаторов'!H36/'Данные индикаторов'!$BL36)</f>
        <v>6.6655947441074722E-3</v>
      </c>
      <c r="O34" s="269">
        <f>'Данные индикаторов'!F36/'Данные индикаторов'!$BL36</f>
        <v>4.6503623499648468E-5</v>
      </c>
      <c r="P34" s="269">
        <f>'Данные индикаторов'!G36/'Данные индикаторов'!$BL36</f>
        <v>3.5796975521550259E-5</v>
      </c>
      <c r="Q34" s="269" t="str">
        <f>IF('Данные индикаторов'!J36="No data","x",'Данные индикаторов'!J36/'Данные индикаторов'!$BL36)</f>
        <v>x</v>
      </c>
      <c r="R34" s="266">
        <f t="shared" si="87"/>
        <v>9.1999999999999993</v>
      </c>
      <c r="S34" s="266">
        <f t="shared" si="88"/>
        <v>0</v>
      </c>
      <c r="T34" s="266">
        <f t="shared" si="4"/>
        <v>6.5</v>
      </c>
      <c r="U34" s="266">
        <f t="shared" si="89"/>
        <v>4.4000000000000004</v>
      </c>
      <c r="V34" s="266">
        <f t="shared" si="90"/>
        <v>0.2</v>
      </c>
      <c r="W34" s="266">
        <f t="shared" si="91"/>
        <v>0.7</v>
      </c>
      <c r="X34" s="266">
        <f t="shared" si="8"/>
        <v>0.5</v>
      </c>
      <c r="Y34" s="266" t="str">
        <f>IF('Данные индикаторов'!J36="No data","x",ROUND(IF(Q34&gt;Y$54,10,IF(Q34&lt;Y$55,0,10-(Y$54-Q34)/(Y$54-Y$55)*10)),1))</f>
        <v>x</v>
      </c>
      <c r="Z34" s="260">
        <f t="shared" si="9"/>
        <v>8.3000000000000007</v>
      </c>
      <c r="AA34" s="260">
        <f t="shared" si="10"/>
        <v>0</v>
      </c>
      <c r="AB34" s="263">
        <f t="shared" si="11"/>
        <v>1.7</v>
      </c>
      <c r="AC34" s="263">
        <f t="shared" si="12"/>
        <v>2.2999999999999998</v>
      </c>
      <c r="AD34" s="260">
        <f t="shared" si="13"/>
        <v>2</v>
      </c>
      <c r="AE34" s="260" t="str">
        <f t="shared" si="14"/>
        <v>x</v>
      </c>
      <c r="AF34" s="257">
        <f t="shared" si="15"/>
        <v>5.7</v>
      </c>
      <c r="AG34" s="257">
        <f t="shared" si="16"/>
        <v>6.5</v>
      </c>
      <c r="AH34" s="257">
        <f t="shared" si="17"/>
        <v>2.1</v>
      </c>
      <c r="AI34" s="263">
        <f>IF('Данные индикаторов'!I36="No data","x",IF('Данные индикаторов'!BJ36&lt;1000,"x",ROUND((IF('Данные индикаторов'!I36&gt;AI$54,10,IF('Данные индикаторов'!I36&lt;AI$55,0,10-(AI$54-'Данные индикаторов'!I36)/(AI$54-AI$55)*10))),1)))</f>
        <v>5</v>
      </c>
      <c r="AJ34" s="257">
        <f t="shared" si="18"/>
        <v>5</v>
      </c>
      <c r="AK34" s="254">
        <f t="shared" si="19"/>
        <v>5</v>
      </c>
      <c r="AL34" s="263">
        <f>ROUND(IF('Данные индикаторов'!M36=0,0,IF('Данные индикаторов'!M36&gt;AL$54,10,IF('Данные индикаторов'!M36&lt;AL$55,0,10-(AL$54-'Данные индикаторов'!M36)/(AL$54-AL$55)*10))),1)</f>
        <v>1</v>
      </c>
      <c r="AM34" s="263">
        <f>ROUND(IF('Данные индикаторов'!N36=0,0,IF(LOG('Данные индикаторов'!N36)&gt;LOG(AM$54),10,IF(LOG('Данные индикаторов'!N36)&lt;LOG(AM$55),0,10-(LOG(AM$54)-LOG('Данные индикаторов'!N36))/(LOG(AM$54)-LOG(AM$55))*10))),1)</f>
        <v>0</v>
      </c>
      <c r="AN34" s="257">
        <f t="shared" si="20"/>
        <v>0.5</v>
      </c>
      <c r="AO34" s="263">
        <f>'Данные индикаторов'!K36</f>
        <v>0</v>
      </c>
      <c r="AP34" s="263">
        <f>'Данные индикаторов'!L36</f>
        <v>0</v>
      </c>
      <c r="AQ34" s="257">
        <f t="shared" si="21"/>
        <v>0</v>
      </c>
      <c r="AR34" s="254">
        <f t="shared" si="22"/>
        <v>0.3</v>
      </c>
    </row>
    <row r="35" spans="1:44" ht="15.75">
      <c r="A35" s="329" t="s">
        <v>251</v>
      </c>
      <c r="B35" s="330" t="s">
        <v>253</v>
      </c>
      <c r="C35" s="328" t="s">
        <v>95</v>
      </c>
      <c r="D35" s="267">
        <f>ROUND(IF('Данные индикаторов'!D37=0,0.1,IF(LOG('Данные индикаторов'!D37)&gt;D$54,10,IF(LOG('Данные индикаторов'!D37)&lt;D$55,0,10-(D$54-LOG('Данные индикаторов'!D37))/(D$54-D$55)*10))),1)</f>
        <v>7.4</v>
      </c>
      <c r="E35" s="267">
        <f>ROUND(IF('Данные индикаторов'!E37=0,0.1,IF(LOG('Данные индикаторов'!E37)&gt;E$54,10,IF(LOG('Данные индикаторов'!E37)&lt;E$55,0,10-(E$54-LOG('Данные индикаторов'!E37))/(E$54-E$55)*10))),1)</f>
        <v>0.1</v>
      </c>
      <c r="F35" s="267">
        <f t="shared" si="0"/>
        <v>4.7</v>
      </c>
      <c r="G35" s="267">
        <f>ROUND(IF('Данные индикаторов'!H37="No data",0.1,IF('Данные индикаторов'!H37=0,0,IF(LOG('Данные индикаторов'!H37)&gt;G$54,10,IF(LOG('Данные индикаторов'!H37)&lt;G$55,0,10-(G$54-LOG('Данные индикаторов'!H37))/(G$54-G$55)*10)))),1)</f>
        <v>0</v>
      </c>
      <c r="H35" s="267">
        <f>ROUND(IF('Данные индикаторов'!F37=0,0,IF(LOG('Данные индикаторов'!F37)&gt;H$54,10,IF(LOG('Данные индикаторов'!F37)&lt;H$55,0,10-(H$54-LOG('Данные индикаторов'!F37))/(H$54-H$55)*10))),1)</f>
        <v>0</v>
      </c>
      <c r="I35" s="267">
        <f>ROUND(IF('Данные индикаторов'!G37=0,0,IF(LOG('Данные индикаторов'!G37)&gt;I$54,10,IF(LOG('Данные индикаторов'!G37)&lt;I$55,0,10-(I$54-LOG('Данные индикаторов'!G37))/(I$54-I$55)*10))),1)</f>
        <v>0</v>
      </c>
      <c r="J35" s="267">
        <f t="shared" si="1"/>
        <v>0</v>
      </c>
      <c r="K35" s="267" t="str">
        <f>IF('Данные индикаторов'!J37="No data","x",ROUND(IF('Данные индикаторов'!J37=0,0,IF(LOG('Данные индикаторов'!J37)&gt;K$54,10,IF(LOG('Данные индикаторов'!J37)&lt;K$55,0,10-(K$54-LOG('Данные индикаторов'!J37))/(K$54-K$55)*10))),1))</f>
        <v>x</v>
      </c>
      <c r="L35" s="270">
        <f>'Данные индикаторов'!D37/'Данные индикаторов'!$BL37</f>
        <v>1.8404266774785063E-3</v>
      </c>
      <c r="M35" s="270">
        <f>'Данные индикаторов'!E37/'Данные индикаторов'!$BL37</f>
        <v>0</v>
      </c>
      <c r="N35" s="270">
        <f>IF(G35=0.1,0,'Данные индикаторов'!H37/'Данные индикаторов'!$BL37)</f>
        <v>0</v>
      </c>
      <c r="O35" s="270">
        <f>'Данные индикаторов'!F37/'Данные индикаторов'!$BL37</f>
        <v>0</v>
      </c>
      <c r="P35" s="270">
        <f>'Данные индикаторов'!G37/'Данные индикаторов'!$BL37</f>
        <v>0</v>
      </c>
      <c r="Q35" s="270" t="str">
        <f>IF('Данные индикаторов'!J37="No data","x",'Данные индикаторов'!J37/'Данные индикаторов'!$BL37)</f>
        <v>x</v>
      </c>
      <c r="R35" s="267">
        <f t="shared" si="87"/>
        <v>9.1999999999999993</v>
      </c>
      <c r="S35" s="267">
        <f t="shared" si="88"/>
        <v>0</v>
      </c>
      <c r="T35" s="267">
        <f t="shared" si="4"/>
        <v>6.5</v>
      </c>
      <c r="U35" s="267">
        <f t="shared" si="89"/>
        <v>0.1</v>
      </c>
      <c r="V35" s="267">
        <f t="shared" si="90"/>
        <v>0</v>
      </c>
      <c r="W35" s="267">
        <f t="shared" si="91"/>
        <v>0</v>
      </c>
      <c r="X35" s="267">
        <f t="shared" si="8"/>
        <v>0</v>
      </c>
      <c r="Y35" s="267" t="str">
        <f>IF('Данные индикаторов'!J37="No data","x",ROUND(IF(Q35&gt;Y$54,10,IF(Q35&lt;Y$55,0,10-(Y$54-Q35)/(Y$54-Y$55)*10)),1))</f>
        <v>x</v>
      </c>
      <c r="Z35" s="261">
        <f t="shared" si="9"/>
        <v>8.3000000000000007</v>
      </c>
      <c r="AA35" s="261">
        <f t="shared" si="10"/>
        <v>0.1</v>
      </c>
      <c r="AB35" s="264">
        <f t="shared" si="11"/>
        <v>0</v>
      </c>
      <c r="AC35" s="264">
        <f t="shared" si="12"/>
        <v>0</v>
      </c>
      <c r="AD35" s="261">
        <f t="shared" si="13"/>
        <v>0</v>
      </c>
      <c r="AE35" s="261" t="str">
        <f t="shared" si="14"/>
        <v>x</v>
      </c>
      <c r="AF35" s="258">
        <f t="shared" si="15"/>
        <v>5.7</v>
      </c>
      <c r="AG35" s="258">
        <f t="shared" si="16"/>
        <v>0.1</v>
      </c>
      <c r="AH35" s="258">
        <f t="shared" si="17"/>
        <v>0</v>
      </c>
      <c r="AI35" s="264" t="str">
        <f>IF('Данные индикаторов'!I37="No data","x",IF('Данные индикаторов'!BJ37&lt;1000,"x",ROUND((IF('Данные индикаторов'!I37&gt;AI$54,10,IF('Данные индикаторов'!I37&lt;AI$55,0,10-(AI$54-'Данные индикаторов'!I37)/(AI$54-AI$55)*10))),1)))</f>
        <v>x</v>
      </c>
      <c r="AJ35" s="258" t="str">
        <f t="shared" si="18"/>
        <v>x</v>
      </c>
      <c r="AK35" s="255">
        <f t="shared" si="19"/>
        <v>2.4</v>
      </c>
      <c r="AL35" s="264">
        <f>ROUND(IF('Данные индикаторов'!M37=0,0,IF('Данные индикаторов'!M37&gt;AL$54,10,IF('Данные индикаторов'!M37&lt;AL$55,0,10-(AL$54-'Данные индикаторов'!M37)/(AL$54-AL$55)*10))),1)</f>
        <v>1</v>
      </c>
      <c r="AM35" s="264">
        <f>ROUND(IF('Данные индикаторов'!N37=0,0,IF(LOG('Данные индикаторов'!N37)&gt;LOG(AM$54),10,IF(LOG('Данные индикаторов'!N37)&lt;LOG(AM$55),0,10-(LOG(AM$54)-LOG('Данные индикаторов'!N37))/(LOG(AM$54)-LOG(AM$55))*10))),1)</f>
        <v>0</v>
      </c>
      <c r="AN35" s="258">
        <f t="shared" si="20"/>
        <v>0.5</v>
      </c>
      <c r="AO35" s="264">
        <f>'Данные индикаторов'!K37</f>
        <v>0</v>
      </c>
      <c r="AP35" s="264">
        <f>'Данные индикаторов'!L37</f>
        <v>0</v>
      </c>
      <c r="AQ35" s="258">
        <f t="shared" si="21"/>
        <v>0</v>
      </c>
      <c r="AR35" s="255">
        <f t="shared" si="22"/>
        <v>0.3</v>
      </c>
    </row>
    <row r="36" spans="1:44" ht="15.75">
      <c r="A36" s="329" t="s">
        <v>251</v>
      </c>
      <c r="B36" s="330" t="s">
        <v>254</v>
      </c>
      <c r="C36" s="328" t="s">
        <v>96</v>
      </c>
      <c r="D36" s="267">
        <f>ROUND(IF('Данные индикаторов'!D38=0,0.1,IF(LOG('Данные индикаторов'!D38)&gt;D$54,10,IF(LOG('Данные индикаторов'!D38)&lt;D$55,0,10-(D$54-LOG('Данные индикаторов'!D38))/(D$54-D$55)*10))),1)</f>
        <v>6.6</v>
      </c>
      <c r="E36" s="267">
        <f>ROUND(IF('Данные индикаторов'!E38=0,0.1,IF(LOG('Данные индикаторов'!E38)&gt;E$54,10,IF(LOG('Данные индикаторов'!E38)&lt;E$55,0,10-(E$54-LOG('Данные индикаторов'!E38))/(E$54-E$55)*10))),1)</f>
        <v>0.1</v>
      </c>
      <c r="F36" s="267">
        <f t="shared" si="0"/>
        <v>4.0999999999999996</v>
      </c>
      <c r="G36" s="267">
        <f>ROUND(IF('Данные индикаторов'!H38="No data",0.1,IF('Данные индикаторов'!H38=0,0,IF(LOG('Данные индикаторов'!H38)&gt;G$54,10,IF(LOG('Данные индикаторов'!H38)&lt;G$55,0,10-(G$54-LOG('Данные индикаторов'!H38))/(G$54-G$55)*10)))),1)</f>
        <v>6.8</v>
      </c>
      <c r="H36" s="267">
        <f>ROUND(IF('Данные индикаторов'!F38=0,0,IF(LOG('Данные индикаторов'!F38)&gt;H$54,10,IF(LOG('Данные индикаторов'!F38)&lt;H$55,0,10-(H$54-LOG('Данные индикаторов'!F38))/(H$54-H$55)*10))),1)</f>
        <v>3.3</v>
      </c>
      <c r="I36" s="267">
        <f>ROUND(IF('Данные индикаторов'!G38=0,0,IF(LOG('Данные индикаторов'!G38)&gt;I$54,10,IF(LOG('Данные индикаторов'!G38)&lt;I$55,0,10-(I$54-LOG('Данные индикаторов'!G38))/(I$54-I$55)*10))),1)</f>
        <v>4</v>
      </c>
      <c r="J36" s="267">
        <f t="shared" si="1"/>
        <v>3.7</v>
      </c>
      <c r="K36" s="267" t="str">
        <f>IF('Данные индикаторов'!J38="No data","x",ROUND(IF('Данные индикаторов'!J38=0,0,IF(LOG('Данные индикаторов'!J38)&gt;K$54,10,IF(LOG('Данные индикаторов'!J38)&lt;K$55,0,10-(K$54-LOG('Данные индикаторов'!J38))/(K$54-K$55)*10))),1))</f>
        <v>x</v>
      </c>
      <c r="L36" s="270">
        <f>'Данные индикаторов'!D38/'Данные индикаторов'!$BL38</f>
        <v>1.8602186650814887E-3</v>
      </c>
      <c r="M36" s="270">
        <f>'Данные индикаторов'!E38/'Данные индикаторов'!$BL38</f>
        <v>0</v>
      </c>
      <c r="N36" s="270">
        <f>IF(G36=0.1,0,'Данные индикаторов'!H38/'Данные индикаторов'!$BL38)</f>
        <v>4.6934459888184716E-3</v>
      </c>
      <c r="O36" s="270">
        <f>'Данные индикаторов'!F38/'Данные индикаторов'!$BL38</f>
        <v>9.2057449537159358E-5</v>
      </c>
      <c r="P36" s="270">
        <f>'Данные индикаторов'!G38/'Данные индикаторов'!$BL38</f>
        <v>7.6425052521691207E-5</v>
      </c>
      <c r="Q36" s="270" t="str">
        <f>IF('Данные индикаторов'!J38="No data","x",'Данные индикаторов'!J38/'Данные индикаторов'!$BL38)</f>
        <v>x</v>
      </c>
      <c r="R36" s="267">
        <f t="shared" si="87"/>
        <v>9.3000000000000007</v>
      </c>
      <c r="S36" s="267">
        <f t="shared" si="88"/>
        <v>0</v>
      </c>
      <c r="T36" s="267">
        <f t="shared" si="4"/>
        <v>6.6</v>
      </c>
      <c r="U36" s="267">
        <f t="shared" si="89"/>
        <v>3.1</v>
      </c>
      <c r="V36" s="267">
        <f t="shared" si="90"/>
        <v>0.3</v>
      </c>
      <c r="W36" s="267">
        <f t="shared" si="91"/>
        <v>1.5</v>
      </c>
      <c r="X36" s="267">
        <f t="shared" si="8"/>
        <v>0.9</v>
      </c>
      <c r="Y36" s="267" t="str">
        <f>IF('Данные индикаторов'!J38="No data","x",ROUND(IF(Q36&gt;Y$54,10,IF(Q36&lt;Y$55,0,10-(Y$54-Q36)/(Y$54-Y$55)*10)),1))</f>
        <v>x</v>
      </c>
      <c r="Z36" s="261">
        <f t="shared" si="9"/>
        <v>8</v>
      </c>
      <c r="AA36" s="261">
        <f t="shared" si="10"/>
        <v>0.1</v>
      </c>
      <c r="AB36" s="264">
        <f t="shared" si="11"/>
        <v>1.8</v>
      </c>
      <c r="AC36" s="264">
        <f t="shared" si="12"/>
        <v>2.8</v>
      </c>
      <c r="AD36" s="261">
        <f t="shared" si="13"/>
        <v>2.2999999999999998</v>
      </c>
      <c r="AE36" s="261" t="str">
        <f t="shared" si="14"/>
        <v>x</v>
      </c>
      <c r="AF36" s="258">
        <f t="shared" si="15"/>
        <v>5.5</v>
      </c>
      <c r="AG36" s="258">
        <f t="shared" si="16"/>
        <v>5.2</v>
      </c>
      <c r="AH36" s="258">
        <f t="shared" si="17"/>
        <v>2.4</v>
      </c>
      <c r="AI36" s="264">
        <f>IF('Данные индикаторов'!I38="No data","x",IF('Данные индикаторов'!BJ38&lt;1000,"x",ROUND((IF('Данные индикаторов'!I38&gt;AI$54,10,IF('Данные индикаторов'!I38&lt;AI$55,0,10-(AI$54-'Данные индикаторов'!I38)/(AI$54-AI$55)*10))),1)))</f>
        <v>8</v>
      </c>
      <c r="AJ36" s="258">
        <f t="shared" si="18"/>
        <v>8</v>
      </c>
      <c r="AK36" s="255">
        <f t="shared" si="19"/>
        <v>5.6</v>
      </c>
      <c r="AL36" s="264">
        <f>ROUND(IF('Данные индикаторов'!M38=0,0,IF('Данные индикаторов'!M38&gt;AL$54,10,IF('Данные индикаторов'!M38&lt;AL$55,0,10-(AL$54-'Данные индикаторов'!M38)/(AL$54-AL$55)*10))),1)</f>
        <v>1</v>
      </c>
      <c r="AM36" s="264">
        <f>ROUND(IF('Данные индикаторов'!N38=0,0,IF(LOG('Данные индикаторов'!N38)&gt;LOG(AM$54),10,IF(LOG('Данные индикаторов'!N38)&lt;LOG(AM$55),0,10-(LOG(AM$54)-LOG('Данные индикаторов'!N38))/(LOG(AM$54)-LOG(AM$55))*10))),1)</f>
        <v>0</v>
      </c>
      <c r="AN36" s="258">
        <f t="shared" si="20"/>
        <v>0.5</v>
      </c>
      <c r="AO36" s="264">
        <f>'Данные индикаторов'!K38</f>
        <v>0</v>
      </c>
      <c r="AP36" s="264">
        <f>'Данные индикаторов'!L38</f>
        <v>0</v>
      </c>
      <c r="AQ36" s="258">
        <f t="shared" si="21"/>
        <v>0</v>
      </c>
      <c r="AR36" s="255">
        <f t="shared" si="22"/>
        <v>0.3</v>
      </c>
    </row>
    <row r="37" spans="1:44" ht="15.75">
      <c r="A37" s="329" t="s">
        <v>251</v>
      </c>
      <c r="B37" s="330" t="s">
        <v>255</v>
      </c>
      <c r="C37" s="328" t="s">
        <v>97</v>
      </c>
      <c r="D37" s="267">
        <f>ROUND(IF('Данные индикаторов'!D39=0,0.1,IF(LOG('Данные индикаторов'!D39)&gt;D$54,10,IF(LOG('Данные индикаторов'!D39)&lt;D$55,0,10-(D$54-LOG('Данные индикаторов'!D39))/(D$54-D$55)*10))),1)</f>
        <v>0.1</v>
      </c>
      <c r="E37" s="267">
        <f>ROUND(IF('Данные индикаторов'!E39=0,0.1,IF(LOG('Данные индикаторов'!E39)&gt;E$54,10,IF(LOG('Данные индикаторов'!E39)&lt;E$55,0,10-(E$54-LOG('Данные индикаторов'!E39))/(E$54-E$55)*10))),1)</f>
        <v>0.1</v>
      </c>
      <c r="F37" s="267">
        <f t="shared" si="0"/>
        <v>0.1</v>
      </c>
      <c r="G37" s="267">
        <f>ROUND(IF('Данные индикаторов'!H39="No data",0.1,IF('Данные индикаторов'!H39=0,0,IF(LOG('Данные индикаторов'!H39)&gt;G$54,10,IF(LOG('Данные индикаторов'!H39)&lt;G$55,0,10-(G$54-LOG('Данные индикаторов'!H39))/(G$54-G$55)*10)))),1)</f>
        <v>7.3</v>
      </c>
      <c r="H37" s="267">
        <f>ROUND(IF('Данные индикаторов'!F39=0,0,IF(LOG('Данные индикаторов'!F39)&gt;H$54,10,IF(LOG('Данные индикаторов'!F39)&lt;H$55,0,10-(H$54-LOG('Данные индикаторов'!F39))/(H$54-H$55)*10))),1)</f>
        <v>0</v>
      </c>
      <c r="I37" s="267">
        <f>ROUND(IF('Данные индикаторов'!G39=0,0,IF(LOG('Данные индикаторов'!G39)&gt;I$54,10,IF(LOG('Данные индикаторов'!G39)&lt;I$55,0,10-(I$54-LOG('Данные индикаторов'!G39))/(I$54-I$55)*10))),1)</f>
        <v>0</v>
      </c>
      <c r="J37" s="267">
        <f t="shared" si="1"/>
        <v>0</v>
      </c>
      <c r="K37" s="267" t="str">
        <f>IF('Данные индикаторов'!J39="No data","x",ROUND(IF('Данные индикаторов'!J39=0,0,IF(LOG('Данные индикаторов'!J39)&gt;K$54,10,IF(LOG('Данные индикаторов'!J39)&lt;K$55,0,10-(K$54-LOG('Данные индикаторов'!J39))/(K$54-K$55)*10))),1))</f>
        <v>x</v>
      </c>
      <c r="L37" s="270">
        <f>'Данные индикаторов'!D39/'Данные индикаторов'!$BL39</f>
        <v>0</v>
      </c>
      <c r="M37" s="270">
        <f>'Данные индикаторов'!E39/'Данные индикаторов'!$BL39</f>
        <v>0</v>
      </c>
      <c r="N37" s="270">
        <f>IF(G37=0.1,0,'Данные индикаторов'!H39/'Данные индикаторов'!$BL39)</f>
        <v>2.8864505552377148E-3</v>
      </c>
      <c r="O37" s="270">
        <f>'Данные индикаторов'!F39/'Данные индикаторов'!$BL39</f>
        <v>0</v>
      </c>
      <c r="P37" s="270">
        <f>'Данные индикаторов'!G39/'Данные индикаторов'!$BL39</f>
        <v>0</v>
      </c>
      <c r="Q37" s="270" t="str">
        <f>IF('Данные индикаторов'!J39="No data","x",'Данные индикаторов'!J39/'Данные индикаторов'!$BL39)</f>
        <v>x</v>
      </c>
      <c r="R37" s="267">
        <f t="shared" si="87"/>
        <v>0</v>
      </c>
      <c r="S37" s="267">
        <f t="shared" si="88"/>
        <v>0</v>
      </c>
      <c r="T37" s="267">
        <f t="shared" si="4"/>
        <v>0</v>
      </c>
      <c r="U37" s="267">
        <f t="shared" si="89"/>
        <v>1.9</v>
      </c>
      <c r="V37" s="267">
        <f t="shared" si="90"/>
        <v>0</v>
      </c>
      <c r="W37" s="267">
        <f t="shared" si="91"/>
        <v>0</v>
      </c>
      <c r="X37" s="267">
        <f t="shared" si="8"/>
        <v>0</v>
      </c>
      <c r="Y37" s="267" t="str">
        <f>IF('Данные индикаторов'!J39="No data","x",ROUND(IF(Q37&gt;Y$54,10,IF(Q37&lt;Y$55,0,10-(Y$54-Q37)/(Y$54-Y$55)*10)),1))</f>
        <v>x</v>
      </c>
      <c r="Z37" s="261">
        <f t="shared" si="9"/>
        <v>0.1</v>
      </c>
      <c r="AA37" s="261">
        <f t="shared" si="10"/>
        <v>0.1</v>
      </c>
      <c r="AB37" s="264">
        <f t="shared" si="11"/>
        <v>0</v>
      </c>
      <c r="AC37" s="264">
        <f t="shared" si="12"/>
        <v>0</v>
      </c>
      <c r="AD37" s="261">
        <f t="shared" si="13"/>
        <v>0</v>
      </c>
      <c r="AE37" s="261" t="str">
        <f t="shared" si="14"/>
        <v>x</v>
      </c>
      <c r="AF37" s="258">
        <f t="shared" si="15"/>
        <v>0.1</v>
      </c>
      <c r="AG37" s="258">
        <f t="shared" si="16"/>
        <v>5.2</v>
      </c>
      <c r="AH37" s="258">
        <f t="shared" si="17"/>
        <v>0</v>
      </c>
      <c r="AI37" s="264">
        <f>IF('Данные индикаторов'!I39="No data","x",IF('Данные индикаторов'!BJ39&lt;1000,"x",ROUND((IF('Данные индикаторов'!I39&gt;AI$54,10,IF('Данные индикаторов'!I39&lt;AI$55,0,10-(AI$54-'Данные индикаторов'!I39)/(AI$54-AI$55)*10))),1)))</f>
        <v>4</v>
      </c>
      <c r="AJ37" s="258">
        <f t="shared" si="18"/>
        <v>4</v>
      </c>
      <c r="AK37" s="255">
        <f t="shared" si="19"/>
        <v>2.6</v>
      </c>
      <c r="AL37" s="264">
        <f>ROUND(IF('Данные индикаторов'!M39=0,0,IF('Данные индикаторов'!M39&gt;AL$54,10,IF('Данные индикаторов'!M39&lt;AL$55,0,10-(AL$54-'Данные индикаторов'!M39)/(AL$54-AL$55)*10))),1)</f>
        <v>1</v>
      </c>
      <c r="AM37" s="264">
        <f>ROUND(IF('Данные индикаторов'!N39=0,0,IF(LOG('Данные индикаторов'!N39)&gt;LOG(AM$54),10,IF(LOG('Данные индикаторов'!N39)&lt;LOG(AM$55),0,10-(LOG(AM$54)-LOG('Данные индикаторов'!N39))/(LOG(AM$54)-LOG(AM$55))*10))),1)</f>
        <v>0</v>
      </c>
      <c r="AN37" s="258">
        <f t="shared" si="20"/>
        <v>0.5</v>
      </c>
      <c r="AO37" s="264">
        <f>'Данные индикаторов'!K39</f>
        <v>0</v>
      </c>
      <c r="AP37" s="264">
        <f>'Данные индикаторов'!L39</f>
        <v>0</v>
      </c>
      <c r="AQ37" s="258">
        <f t="shared" si="21"/>
        <v>0</v>
      </c>
      <c r="AR37" s="255">
        <f t="shared" si="22"/>
        <v>0.3</v>
      </c>
    </row>
    <row r="38" spans="1:44" ht="15.75">
      <c r="A38" s="329" t="s">
        <v>251</v>
      </c>
      <c r="B38" s="330" t="s">
        <v>256</v>
      </c>
      <c r="C38" s="328" t="s">
        <v>98</v>
      </c>
      <c r="D38" s="267">
        <f>ROUND(IF('Данные индикаторов'!D40=0,0.1,IF(LOG('Данные индикаторов'!D40)&gt;D$54,10,IF(LOG('Данные индикаторов'!D40)&lt;D$55,0,10-(D$54-LOG('Данные индикаторов'!D40))/(D$54-D$55)*10))),1)</f>
        <v>7.8</v>
      </c>
      <c r="E38" s="267">
        <f>ROUND(IF('Данные индикаторов'!E40=0,0.1,IF(LOG('Данные индикаторов'!E40)&gt;E$54,10,IF(LOG('Данные индикаторов'!E40)&lt;E$55,0,10-(E$54-LOG('Данные индикаторов'!E40))/(E$54-E$55)*10))),1)</f>
        <v>0.1</v>
      </c>
      <c r="F38" s="267">
        <f t="shared" si="0"/>
        <v>5.0999999999999996</v>
      </c>
      <c r="G38" s="267">
        <f>ROUND(IF('Данные индикаторов'!H40="No data",0.1,IF('Данные индикаторов'!H40=0,0,IF(LOG('Данные индикаторов'!H40)&gt;G$54,10,IF(LOG('Данные индикаторов'!H40)&lt;G$55,0,10-(G$54-LOG('Данные индикаторов'!H40))/(G$54-G$55)*10)))),1)</f>
        <v>10</v>
      </c>
      <c r="H38" s="267">
        <f>ROUND(IF('Данные индикаторов'!F40=0,0,IF(LOG('Данные индикаторов'!F40)&gt;H$54,10,IF(LOG('Данные индикаторов'!F40)&lt;H$55,0,10-(H$54-LOG('Данные индикаторов'!F40))/(H$54-H$55)*10))),1)</f>
        <v>2.8</v>
      </c>
      <c r="I38" s="267">
        <f>ROUND(IF('Данные индикаторов'!G40=0,0,IF(LOG('Данные индикаторов'!G40)&gt;I$54,10,IF(LOG('Данные индикаторов'!G40)&lt;I$55,0,10-(I$54-LOG('Данные индикаторов'!G40))/(I$54-I$55)*10))),1)</f>
        <v>3.4</v>
      </c>
      <c r="J38" s="267">
        <f t="shared" si="1"/>
        <v>3.1</v>
      </c>
      <c r="K38" s="267" t="str">
        <f>IF('Данные индикаторов'!J40="No data","x",ROUND(IF('Данные индикаторов'!J40=0,0,IF(LOG('Данные индикаторов'!J40)&gt;K$54,10,IF(LOG('Данные индикаторов'!J40)&lt;K$55,0,10-(K$54-LOG('Данные индикаторов'!J40))/(K$54-K$55)*10))),1))</f>
        <v>x</v>
      </c>
      <c r="L38" s="270">
        <f>'Данные индикаторов'!D40/'Данные индикаторов'!$BL40</f>
        <v>1.8761398560603524E-3</v>
      </c>
      <c r="M38" s="270">
        <f>'Данные индикаторов'!E40/'Данные индикаторов'!$BL40</f>
        <v>0</v>
      </c>
      <c r="N38" s="270">
        <f>IF(G38=0.1,0,'Данные индикаторов'!H40/'Данные индикаторов'!$BL40)</f>
        <v>2.7355294537357841E-2</v>
      </c>
      <c r="O38" s="270">
        <f>'Данные индикаторов'!F40/'Данные индикаторов'!$BL40</f>
        <v>2.0598731565712016E-5</v>
      </c>
      <c r="P38" s="270">
        <f>'Данные индикаторов'!G40/'Данные индикаторов'!$BL40</f>
        <v>1.8543824935171478E-5</v>
      </c>
      <c r="Q38" s="270" t="str">
        <f>IF('Данные индикаторов'!J40="No data","x",'Данные индикаторов'!J40/'Данные индикаторов'!$BL40)</f>
        <v>x</v>
      </c>
      <c r="R38" s="267">
        <f t="shared" si="87"/>
        <v>9.4</v>
      </c>
      <c r="S38" s="267">
        <f t="shared" si="88"/>
        <v>0</v>
      </c>
      <c r="T38" s="267">
        <f t="shared" si="4"/>
        <v>6.8</v>
      </c>
      <c r="U38" s="267">
        <f t="shared" si="89"/>
        <v>10</v>
      </c>
      <c r="V38" s="267">
        <f t="shared" si="90"/>
        <v>0.1</v>
      </c>
      <c r="W38" s="267">
        <f t="shared" si="91"/>
        <v>0.4</v>
      </c>
      <c r="X38" s="267">
        <f t="shared" si="8"/>
        <v>0.3</v>
      </c>
      <c r="Y38" s="267" t="str">
        <f>IF('Данные индикаторов'!J40="No data","x",ROUND(IF(Q38&gt;Y$54,10,IF(Q38&lt;Y$55,0,10-(Y$54-Q38)/(Y$54-Y$55)*10)),1))</f>
        <v>x</v>
      </c>
      <c r="Z38" s="261">
        <f t="shared" si="9"/>
        <v>8.6</v>
      </c>
      <c r="AA38" s="261">
        <f t="shared" si="10"/>
        <v>0.1</v>
      </c>
      <c r="AB38" s="264">
        <f t="shared" si="11"/>
        <v>1.5</v>
      </c>
      <c r="AC38" s="264">
        <f t="shared" si="12"/>
        <v>1.9</v>
      </c>
      <c r="AD38" s="261">
        <f t="shared" si="13"/>
        <v>1.7</v>
      </c>
      <c r="AE38" s="261" t="str">
        <f t="shared" si="14"/>
        <v>x</v>
      </c>
      <c r="AF38" s="258">
        <f t="shared" si="15"/>
        <v>6</v>
      </c>
      <c r="AG38" s="258">
        <f t="shared" si="16"/>
        <v>10</v>
      </c>
      <c r="AH38" s="258">
        <f t="shared" si="17"/>
        <v>1.8</v>
      </c>
      <c r="AI38" s="264">
        <f>IF('Данные индикаторов'!I40="No data","x",IF('Данные индикаторов'!BJ40&lt;1000,"x",ROUND((IF('Данные индикаторов'!I40&gt;AI$54,10,IF('Данные индикаторов'!I40&lt;AI$55,0,10-(AI$54-'Данные индикаторов'!I40)/(AI$54-AI$55)*10))),1)))</f>
        <v>0</v>
      </c>
      <c r="AJ38" s="258">
        <f t="shared" si="18"/>
        <v>0</v>
      </c>
      <c r="AK38" s="255">
        <f t="shared" si="19"/>
        <v>6.2</v>
      </c>
      <c r="AL38" s="264">
        <f>ROUND(IF('Данные индикаторов'!M40=0,0,IF('Данные индикаторов'!M40&gt;AL$54,10,IF('Данные индикаторов'!M40&lt;AL$55,0,10-(AL$54-'Данные индикаторов'!M40)/(AL$54-AL$55)*10))),1)</f>
        <v>1</v>
      </c>
      <c r="AM38" s="264">
        <f>ROUND(IF('Данные индикаторов'!N40=0,0,IF(LOG('Данные индикаторов'!N40)&gt;LOG(AM$54),10,IF(LOG('Данные индикаторов'!N40)&lt;LOG(AM$55),0,10-(LOG(AM$54)-LOG('Данные индикаторов'!N40))/(LOG(AM$54)-LOG(AM$55))*10))),1)</f>
        <v>0</v>
      </c>
      <c r="AN38" s="258">
        <f t="shared" si="20"/>
        <v>0.5</v>
      </c>
      <c r="AO38" s="264">
        <f>'Данные индикаторов'!K40</f>
        <v>0</v>
      </c>
      <c r="AP38" s="264">
        <f>'Данные индикаторов'!L40</f>
        <v>0</v>
      </c>
      <c r="AQ38" s="258">
        <f t="shared" si="21"/>
        <v>0</v>
      </c>
      <c r="AR38" s="255">
        <f t="shared" si="22"/>
        <v>0.3</v>
      </c>
    </row>
    <row r="39" spans="1:44" ht="15.75">
      <c r="A39" s="341" t="s">
        <v>251</v>
      </c>
      <c r="B39" s="330" t="s">
        <v>257</v>
      </c>
      <c r="C39" s="328" t="s">
        <v>99</v>
      </c>
      <c r="D39" s="268">
        <f>ROUND(IF('Данные индикаторов'!D41=0,0.1,IF(LOG('Данные индикаторов'!D41)&gt;D$54,10,IF(LOG('Данные индикаторов'!D41)&lt;D$55,0,10-(D$54-LOG('Данные индикаторов'!D41))/(D$54-D$55)*10))),1)</f>
        <v>8</v>
      </c>
      <c r="E39" s="268">
        <f>ROUND(IF('Данные индикаторов'!E41=0,0.1,IF(LOG('Данные индикаторов'!E41)&gt;E$54,10,IF(LOG('Данные индикаторов'!E41)&lt;E$55,0,10-(E$54-LOG('Данные индикаторов'!E41))/(E$54-E$55)*10))),1)</f>
        <v>0.1</v>
      </c>
      <c r="F39" s="268">
        <f t="shared" si="0"/>
        <v>5.3</v>
      </c>
      <c r="G39" s="268">
        <f>ROUND(IF('Данные индикаторов'!H41="No data",0.1,IF('Данные индикаторов'!H41=0,0,IF(LOG('Данные индикаторов'!H41)&gt;G$54,10,IF(LOG('Данные индикаторов'!H41)&lt;G$55,0,10-(G$54-LOG('Данные индикаторов'!H41))/(G$54-G$55)*10)))),1)</f>
        <v>8.9</v>
      </c>
      <c r="H39" s="268">
        <f>ROUND(IF('Данные индикаторов'!F41=0,0,IF(LOG('Данные индикаторов'!F41)&gt;H$54,10,IF(LOG('Данные индикаторов'!F41)&lt;H$55,0,10-(H$54-LOG('Данные индикаторов'!F41))/(H$54-H$55)*10))),1)</f>
        <v>0</v>
      </c>
      <c r="I39" s="268">
        <f>ROUND(IF('Данные индикаторов'!G41=0,0,IF(LOG('Данные индикаторов'!G41)&gt;I$54,10,IF(LOG('Данные индикаторов'!G41)&lt;I$55,0,10-(I$54-LOG('Данные индикаторов'!G41))/(I$54-I$55)*10))),1)</f>
        <v>0</v>
      </c>
      <c r="J39" s="268">
        <f t="shared" si="1"/>
        <v>0</v>
      </c>
      <c r="K39" s="268" t="str">
        <f>IF('Данные индикаторов'!J41="No data","x",ROUND(IF('Данные индикаторов'!J41=0,0,IF(LOG('Данные индикаторов'!J41)&gt;K$54,10,IF(LOG('Данные индикаторов'!J41)&lt;K$55,0,10-(K$54-LOG('Данные индикаторов'!J41))/(K$54-K$55)*10))),1))</f>
        <v>x</v>
      </c>
      <c r="L39" s="271">
        <f>'Данные индикаторов'!D41/'Данные индикаторов'!$BL41</f>
        <v>1.8970165474213874E-3</v>
      </c>
      <c r="M39" s="271">
        <f>'Данные индикаторов'!E41/'Данные индикаторов'!$BL41</f>
        <v>0</v>
      </c>
      <c r="N39" s="271">
        <f>IF(G39=0.1,0,'Данные индикаторов'!H41/'Данные индикаторов'!$BL41)</f>
        <v>9.9100360094938767E-3</v>
      </c>
      <c r="O39" s="271">
        <f>'Данные индикаторов'!F41/'Данные индикаторов'!$BL41</f>
        <v>0</v>
      </c>
      <c r="P39" s="271">
        <f>'Данные индикаторов'!G41/'Данные индикаторов'!$BL41</f>
        <v>0</v>
      </c>
      <c r="Q39" s="271" t="str">
        <f>IF('Данные индикаторов'!J41="No data","x",'Данные индикаторов'!J41/'Данные индикаторов'!$BL41)</f>
        <v>x</v>
      </c>
      <c r="R39" s="268">
        <f t="shared" si="87"/>
        <v>9.5</v>
      </c>
      <c r="S39" s="268">
        <f t="shared" si="88"/>
        <v>0</v>
      </c>
      <c r="T39" s="268">
        <f t="shared" si="4"/>
        <v>6.9</v>
      </c>
      <c r="U39" s="268">
        <f t="shared" si="89"/>
        <v>6.6</v>
      </c>
      <c r="V39" s="268">
        <f t="shared" si="90"/>
        <v>0</v>
      </c>
      <c r="W39" s="268">
        <f t="shared" si="91"/>
        <v>0</v>
      </c>
      <c r="X39" s="268">
        <f t="shared" si="8"/>
        <v>0</v>
      </c>
      <c r="Y39" s="268" t="str">
        <f>IF('Данные индикаторов'!J41="No data","x",ROUND(IF(Q39&gt;Y$54,10,IF(Q39&lt;Y$55,0,10-(Y$54-Q39)/(Y$54-Y$55)*10)),1))</f>
        <v>x</v>
      </c>
      <c r="Z39" s="262">
        <f t="shared" si="9"/>
        <v>8.8000000000000007</v>
      </c>
      <c r="AA39" s="262">
        <f t="shared" si="10"/>
        <v>0.1</v>
      </c>
      <c r="AB39" s="265">
        <f t="shared" si="11"/>
        <v>0</v>
      </c>
      <c r="AC39" s="265">
        <f t="shared" si="12"/>
        <v>0</v>
      </c>
      <c r="AD39" s="262">
        <f t="shared" si="13"/>
        <v>0</v>
      </c>
      <c r="AE39" s="262" t="str">
        <f t="shared" si="14"/>
        <v>x</v>
      </c>
      <c r="AF39" s="259">
        <f t="shared" si="15"/>
        <v>6.2</v>
      </c>
      <c r="AG39" s="259">
        <f t="shared" si="16"/>
        <v>8</v>
      </c>
      <c r="AH39" s="259">
        <f t="shared" si="17"/>
        <v>0</v>
      </c>
      <c r="AI39" s="265">
        <f>IF('Данные индикаторов'!I41="No data","x",IF('Данные индикаторов'!BJ41&lt;1000,"x",ROUND((IF('Данные индикаторов'!I41&gt;AI$54,10,IF('Данные индикаторов'!I41&lt;AI$55,0,10-(AI$54-'Данные индикаторов'!I41)/(AI$54-AI$55)*10))),1)))</f>
        <v>10</v>
      </c>
      <c r="AJ39" s="259">
        <f t="shared" si="18"/>
        <v>10</v>
      </c>
      <c r="AK39" s="256">
        <f t="shared" si="19"/>
        <v>7.4</v>
      </c>
      <c r="AL39" s="265">
        <f>ROUND(IF('Данные индикаторов'!M41=0,0,IF('Данные индикаторов'!M41&gt;AL$54,10,IF('Данные индикаторов'!M41&lt;AL$55,0,10-(AL$54-'Данные индикаторов'!M41)/(AL$54-AL$55)*10))),1)</f>
        <v>1</v>
      </c>
      <c r="AM39" s="265">
        <f>ROUND(IF('Данные индикаторов'!N41=0,0,IF(LOG('Данные индикаторов'!N41)&gt;LOG(AM$54),10,IF(LOG('Данные индикаторов'!N41)&lt;LOG(AM$55),0,10-(LOG(AM$54)-LOG('Данные индикаторов'!N41))/(LOG(AM$54)-LOG(AM$55))*10))),1)</f>
        <v>0</v>
      </c>
      <c r="AN39" s="259">
        <f t="shared" si="20"/>
        <v>0.5</v>
      </c>
      <c r="AO39" s="265">
        <f>'Данные индикаторов'!K41</f>
        <v>0</v>
      </c>
      <c r="AP39" s="265">
        <f>'Данные индикаторов'!L41</f>
        <v>0</v>
      </c>
      <c r="AQ39" s="259">
        <f t="shared" si="21"/>
        <v>0</v>
      </c>
      <c r="AR39" s="256">
        <f t="shared" si="22"/>
        <v>0.3</v>
      </c>
    </row>
    <row r="40" spans="1:44" ht="15.75">
      <c r="A40" s="329" t="s">
        <v>258</v>
      </c>
      <c r="B40" s="339" t="s">
        <v>259</v>
      </c>
      <c r="C40" s="340" t="s">
        <v>100</v>
      </c>
      <c r="D40" s="267">
        <f>ROUND(IF('Данные индикаторов'!D42=0,0.1,IF(LOG('Данные индикаторов'!D42)&gt;D$54,10,IF(LOG('Данные индикаторов'!D42)&lt;D$55,0,10-(D$54-LOG('Данные индикаторов'!D42))/(D$54-D$55)*10))),1)</f>
        <v>9.3000000000000007</v>
      </c>
      <c r="E40" s="267">
        <f>ROUND(IF('Данные индикаторов'!E42=0,0.1,IF(LOG('Данные индикаторов'!E42)&gt;E$54,10,IF(LOG('Данные индикаторов'!E42)&lt;E$55,0,10-(E$54-LOG('Данные индикаторов'!E42))/(E$54-E$55)*10))),1)</f>
        <v>10</v>
      </c>
      <c r="F40" s="267">
        <f t="shared" si="0"/>
        <v>9.6999999999999993</v>
      </c>
      <c r="G40" s="267">
        <f>ROUND(IF('Данные индикаторов'!H42="No data",0.1,IF('Данные индикаторов'!H42=0,0,IF(LOG('Данные индикаторов'!H42)&gt;G$54,10,IF(LOG('Данные индикаторов'!H42)&lt;G$55,0,10-(G$54-LOG('Данные индикаторов'!H42))/(G$54-G$55)*10)))),1)</f>
        <v>9.3000000000000007</v>
      </c>
      <c r="H40" s="267">
        <f>ROUND(IF('Данные индикаторов'!F42=0,0,IF(LOG('Данные индикаторов'!F42)&gt;H$54,10,IF(LOG('Данные индикаторов'!F42)&lt;H$55,0,10-(H$54-LOG('Данные индикаторов'!F42))/(H$54-H$55)*10))),1)</f>
        <v>0</v>
      </c>
      <c r="I40" s="267">
        <f>ROUND(IF('Данные индикаторов'!G42=0,0,IF(LOG('Данные индикаторов'!G42)&gt;I$54,10,IF(LOG('Данные индикаторов'!G42)&lt;I$55,0,10-(I$54-LOG('Данные индикаторов'!G42))/(I$54-I$55)*10))),1)</f>
        <v>0</v>
      </c>
      <c r="J40" s="267">
        <f t="shared" si="1"/>
        <v>0</v>
      </c>
      <c r="K40" s="267">
        <f>IF('Данные индикаторов'!J42="No data","x",ROUND(IF('Данные индикаторов'!J42=0,0,IF(LOG('Данные индикаторов'!J42)&gt;K$54,10,IF(LOG('Данные индикаторов'!J42)&lt;K$55,0,10-(K$54-LOG('Данные индикаторов'!J42))/(K$54-K$55)*10))),1))</f>
        <v>0</v>
      </c>
      <c r="L40" s="270">
        <f>'Данные индикаторов'!D42/'Данные индикаторов'!$BL42</f>
        <v>1.8663171862114013E-3</v>
      </c>
      <c r="M40" s="270">
        <f>'Данные индикаторов'!E42/'Данные индикаторов'!$BL42</f>
        <v>1.1203919117133763E-3</v>
      </c>
      <c r="N40" s="270">
        <f>IF(G40=0.1,0,'Данные индикаторов'!H42/'Данные индикаторов'!$BL42)</f>
        <v>5.6415403216495998E-3</v>
      </c>
      <c r="O40" s="270">
        <f>'Данные индикаторов'!F42/'Данные индикаторов'!$BL42</f>
        <v>0</v>
      </c>
      <c r="P40" s="270">
        <f>'Данные индикаторов'!G42/'Данные индикаторов'!$BL42</f>
        <v>0</v>
      </c>
      <c r="Q40" s="270">
        <f>IF('Данные индикаторов'!J42="No data","x",'Данные индикаторов'!J42/'Данные индикаторов'!$BL42)</f>
        <v>0</v>
      </c>
      <c r="R40" s="267">
        <f t="shared" si="87"/>
        <v>9.3000000000000007</v>
      </c>
      <c r="S40" s="267">
        <f t="shared" si="88"/>
        <v>10</v>
      </c>
      <c r="T40" s="267">
        <f t="shared" si="4"/>
        <v>9.6999999999999993</v>
      </c>
      <c r="U40" s="267">
        <f t="shared" si="89"/>
        <v>3.8</v>
      </c>
      <c r="V40" s="267">
        <f t="shared" si="90"/>
        <v>0</v>
      </c>
      <c r="W40" s="267">
        <f t="shared" si="91"/>
        <v>0</v>
      </c>
      <c r="X40" s="267">
        <f t="shared" si="8"/>
        <v>0</v>
      </c>
      <c r="Y40" s="267">
        <f>IF('Данные индикаторов'!J42="No data","x",ROUND(IF(Q40&gt;Y$54,10,IF(Q40&lt;Y$55,0,10-(Y$54-Q40)/(Y$54-Y$55)*10)),1))</f>
        <v>0</v>
      </c>
      <c r="Z40" s="261">
        <f t="shared" si="9"/>
        <v>9.3000000000000007</v>
      </c>
      <c r="AA40" s="261">
        <f t="shared" si="10"/>
        <v>10</v>
      </c>
      <c r="AB40" s="264">
        <f t="shared" si="11"/>
        <v>0</v>
      </c>
      <c r="AC40" s="264">
        <f t="shared" si="12"/>
        <v>0</v>
      </c>
      <c r="AD40" s="261">
        <f t="shared" si="13"/>
        <v>0</v>
      </c>
      <c r="AE40" s="261">
        <f t="shared" si="14"/>
        <v>0</v>
      </c>
      <c r="AF40" s="258">
        <f t="shared" si="15"/>
        <v>9.6999999999999993</v>
      </c>
      <c r="AG40" s="258">
        <f t="shared" si="16"/>
        <v>7.5</v>
      </c>
      <c r="AH40" s="258">
        <f t="shared" si="17"/>
        <v>0</v>
      </c>
      <c r="AI40" s="264">
        <f>IF('Данные индикаторов'!I42="No data","x",IF('Данные индикаторов'!BJ42&lt;1000,"x",ROUND((IF('Данные индикаторов'!I42&gt;AI$54,10,IF('Данные индикаторов'!I42&lt;AI$55,0,10-(AI$54-'Данные индикаторов'!I42)/(AI$54-AI$55)*10))),1)))</f>
        <v>5</v>
      </c>
      <c r="AJ40" s="258">
        <f t="shared" si="18"/>
        <v>2.5</v>
      </c>
      <c r="AK40" s="255">
        <f t="shared" si="19"/>
        <v>6.4</v>
      </c>
      <c r="AL40" s="264">
        <f>ROUND(IF('Данные индикаторов'!M42=0,0,IF('Данные индикаторов'!M42&gt;AL$54,10,IF('Данные индикаторов'!M42&lt;AL$55,0,10-(AL$54-'Данные индикаторов'!M42)/(AL$54-AL$55)*10))),1)</f>
        <v>3.4</v>
      </c>
      <c r="AM40" s="264">
        <f>ROUND(IF('Данные индикаторов'!N42=0,0,IF(LOG('Данные индикаторов'!N42)&gt;LOG(AM$54),10,IF(LOG('Данные индикаторов'!N42)&lt;LOG(AM$55),0,10-(LOG(AM$54)-LOG('Данные индикаторов'!N42))/(LOG(AM$54)-LOG(AM$55))*10))),1)</f>
        <v>3.1</v>
      </c>
      <c r="AN40" s="258">
        <f t="shared" si="20"/>
        <v>3.3</v>
      </c>
      <c r="AO40" s="264">
        <f>'Данные индикаторов'!K42</f>
        <v>9</v>
      </c>
      <c r="AP40" s="264">
        <f>'Данные индикаторов'!L42</f>
        <v>0</v>
      </c>
      <c r="AQ40" s="258">
        <f t="shared" si="21"/>
        <v>6.3</v>
      </c>
      <c r="AR40" s="255">
        <f t="shared" si="22"/>
        <v>6.3</v>
      </c>
    </row>
    <row r="41" spans="1:44" ht="15.75">
      <c r="A41" s="329" t="s">
        <v>258</v>
      </c>
      <c r="B41" s="330" t="s">
        <v>260</v>
      </c>
      <c r="C41" s="328" t="s">
        <v>101</v>
      </c>
      <c r="D41" s="267">
        <f>ROUND(IF('Данные индикаторов'!D43=0,0.1,IF(LOG('Данные индикаторов'!D43)&gt;D$54,10,IF(LOG('Данные индикаторов'!D43)&lt;D$55,0,10-(D$54-LOG('Данные индикаторов'!D43))/(D$54-D$55)*10))),1)</f>
        <v>8.6</v>
      </c>
      <c r="E41" s="267">
        <f>ROUND(IF('Данные индикаторов'!E43=0,0.1,IF(LOG('Данные индикаторов'!E43)&gt;E$54,10,IF(LOG('Данные индикаторов'!E43)&lt;E$55,0,10-(E$54-LOG('Данные индикаторов'!E43))/(E$54-E$55)*10))),1)</f>
        <v>1.8</v>
      </c>
      <c r="F41" s="267">
        <f t="shared" si="0"/>
        <v>6.3</v>
      </c>
      <c r="G41" s="267">
        <f>ROUND(IF('Данные индикаторов'!H43="No data",0.1,IF('Данные индикаторов'!H43=0,0,IF(LOG('Данные индикаторов'!H43)&gt;G$54,10,IF(LOG('Данные индикаторов'!H43)&lt;G$55,0,10-(G$54-LOG('Данные индикаторов'!H43))/(G$54-G$55)*10)))),1)</f>
        <v>9</v>
      </c>
      <c r="H41" s="267">
        <f>ROUND(IF('Данные индикаторов'!F43=0,0,IF(LOG('Данные индикаторов'!F43)&gt;H$54,10,IF(LOG('Данные индикаторов'!F43)&lt;H$55,0,10-(H$54-LOG('Данные индикаторов'!F43))/(H$54-H$55)*10))),1)</f>
        <v>0</v>
      </c>
      <c r="I41" s="267">
        <f>ROUND(IF('Данные индикаторов'!G43=0,0,IF(LOG('Данные индикаторов'!G43)&gt;I$54,10,IF(LOG('Данные индикаторов'!G43)&lt;I$55,0,10-(I$54-LOG('Данные индикаторов'!G43))/(I$54-I$55)*10))),1)</f>
        <v>0</v>
      </c>
      <c r="J41" s="267">
        <f t="shared" si="1"/>
        <v>0</v>
      </c>
      <c r="K41" s="267">
        <f>IF('Данные индикаторов'!J43="No data","x",ROUND(IF('Данные индикаторов'!J43=0,0,IF(LOG('Данные индикаторов'!J43)&gt;K$54,10,IF(LOG('Данные индикаторов'!J43)&lt;K$55,0,10-(K$54-LOG('Данные индикаторов'!J43))/(K$54-K$55)*10))),1))</f>
        <v>0</v>
      </c>
      <c r="L41" s="270">
        <f>'Данные индикаторов'!D43/'Данные индикаторов'!$BL43</f>
        <v>1.9132811882087394E-3</v>
      </c>
      <c r="M41" s="270">
        <f>'Данные индикаторов'!E43/'Данные индикаторов'!$BL43</f>
        <v>2.1091438799497631E-6</v>
      </c>
      <c r="N41" s="270">
        <f>IF(G41=0.1,0,'Данные индикаторов'!H43/'Данные индикаторов'!$BL43)</f>
        <v>6.9802707563687387E-3</v>
      </c>
      <c r="O41" s="270">
        <f>'Данные индикаторов'!F43/'Данные индикаторов'!$BL43</f>
        <v>0</v>
      </c>
      <c r="P41" s="270">
        <f>'Данные индикаторов'!G43/'Данные индикаторов'!$BL43</f>
        <v>0</v>
      </c>
      <c r="Q41" s="270">
        <f>IF('Данные индикаторов'!J43="No data","x",'Данные индикаторов'!J43/'Данные индикаторов'!$BL43)</f>
        <v>0</v>
      </c>
      <c r="R41" s="267">
        <f t="shared" si="87"/>
        <v>9.6</v>
      </c>
      <c r="S41" s="267">
        <f t="shared" si="88"/>
        <v>0</v>
      </c>
      <c r="T41" s="267">
        <f t="shared" si="4"/>
        <v>7</v>
      </c>
      <c r="U41" s="267">
        <f t="shared" si="89"/>
        <v>4.7</v>
      </c>
      <c r="V41" s="267">
        <f t="shared" si="90"/>
        <v>0</v>
      </c>
      <c r="W41" s="267">
        <f t="shared" si="91"/>
        <v>0</v>
      </c>
      <c r="X41" s="267">
        <f t="shared" si="8"/>
        <v>0</v>
      </c>
      <c r="Y41" s="267">
        <f>IF('Данные индикаторов'!J43="No data","x",ROUND(IF(Q41&gt;Y$54,10,IF(Q41&lt;Y$55,0,10-(Y$54-Q41)/(Y$54-Y$55)*10)),1))</f>
        <v>0</v>
      </c>
      <c r="Z41" s="261">
        <f t="shared" si="9"/>
        <v>9.1</v>
      </c>
      <c r="AA41" s="261">
        <f t="shared" si="10"/>
        <v>0.9</v>
      </c>
      <c r="AB41" s="264">
        <f t="shared" si="11"/>
        <v>0</v>
      </c>
      <c r="AC41" s="264">
        <f t="shared" si="12"/>
        <v>0</v>
      </c>
      <c r="AD41" s="261">
        <f t="shared" si="13"/>
        <v>0</v>
      </c>
      <c r="AE41" s="261">
        <f t="shared" si="14"/>
        <v>0</v>
      </c>
      <c r="AF41" s="258">
        <f t="shared" si="15"/>
        <v>6.7</v>
      </c>
      <c r="AG41" s="258">
        <f t="shared" si="16"/>
        <v>7.4</v>
      </c>
      <c r="AH41" s="258">
        <f t="shared" si="17"/>
        <v>0</v>
      </c>
      <c r="AI41" s="264">
        <f>IF('Данные индикаторов'!I43="No data","x",IF('Данные индикаторов'!BJ43&lt;1000,"x",ROUND((IF('Данные индикаторов'!I43&gt;AI$54,10,IF('Данные индикаторов'!I43&lt;AI$55,0,10-(AI$54-'Данные индикаторов'!I43)/(AI$54-AI$55)*10))),1)))</f>
        <v>7</v>
      </c>
      <c r="AJ41" s="258">
        <f t="shared" si="18"/>
        <v>3.5</v>
      </c>
      <c r="AK41" s="255">
        <f t="shared" si="19"/>
        <v>5</v>
      </c>
      <c r="AL41" s="264">
        <f>ROUND(IF('Данные индикаторов'!M43=0,0,IF('Данные индикаторов'!M43&gt;AL$54,10,IF('Данные индикаторов'!M43&lt;AL$55,0,10-(AL$54-'Данные индикаторов'!M43)/(AL$54-AL$55)*10))),1)</f>
        <v>3.4</v>
      </c>
      <c r="AM41" s="264">
        <f>ROUND(IF('Данные индикаторов'!N43=0,0,IF(LOG('Данные индикаторов'!N43)&gt;LOG(AM$54),10,IF(LOG('Данные индикаторов'!N43)&lt;LOG(AM$55),0,10-(LOG(AM$54)-LOG('Данные индикаторов'!N43))/(LOG(AM$54)-LOG(AM$55))*10))),1)</f>
        <v>3.1</v>
      </c>
      <c r="AN41" s="258">
        <f t="shared" si="20"/>
        <v>3.3</v>
      </c>
      <c r="AO41" s="264">
        <f>'Данные индикаторов'!K43</f>
        <v>9</v>
      </c>
      <c r="AP41" s="264">
        <f>'Данные индикаторов'!L43</f>
        <v>0</v>
      </c>
      <c r="AQ41" s="258">
        <f t="shared" si="21"/>
        <v>6.3</v>
      </c>
      <c r="AR41" s="255">
        <f t="shared" si="22"/>
        <v>6.3</v>
      </c>
    </row>
    <row r="42" spans="1:44" ht="15.75">
      <c r="A42" s="329" t="s">
        <v>258</v>
      </c>
      <c r="B42" s="330" t="s">
        <v>261</v>
      </c>
      <c r="C42" s="328" t="s">
        <v>102</v>
      </c>
      <c r="D42" s="267">
        <f>ROUND(IF('Данные индикаторов'!D44=0,0.1,IF(LOG('Данные индикаторов'!D44)&gt;D$54,10,IF(LOG('Данные индикаторов'!D44)&lt;D$55,0,10-(D$54-LOG('Данные индикаторов'!D44))/(D$54-D$55)*10))),1)</f>
        <v>9.5</v>
      </c>
      <c r="E42" s="267">
        <f>ROUND(IF('Данные индикаторов'!E44=0,0.1,IF(LOG('Данные индикаторов'!E44)&gt;E$54,10,IF(LOG('Данные индикаторов'!E44)&lt;E$55,0,10-(E$54-LOG('Данные индикаторов'!E44))/(E$54-E$55)*10))),1)</f>
        <v>0.1</v>
      </c>
      <c r="F42" s="267">
        <f t="shared" si="0"/>
        <v>6.9</v>
      </c>
      <c r="G42" s="267">
        <f>ROUND(IF('Данные индикаторов'!H44="No data",0.1,IF('Данные индикаторов'!H44=0,0,IF(LOG('Данные индикаторов'!H44)&gt;G$54,10,IF(LOG('Данные индикаторов'!H44)&lt;G$55,0,10-(G$54-LOG('Данные индикаторов'!H44))/(G$54-G$55)*10)))),1)</f>
        <v>9.3000000000000007</v>
      </c>
      <c r="H42" s="267">
        <f>ROUND(IF('Данные индикаторов'!F44=0,0,IF(LOG('Данные индикаторов'!F44)&gt;H$54,10,IF(LOG('Данные индикаторов'!F44)&lt;H$55,0,10-(H$54-LOG('Данные индикаторов'!F44))/(H$54-H$55)*10))),1)</f>
        <v>1.2</v>
      </c>
      <c r="I42" s="267">
        <f>ROUND(IF('Данные индикаторов'!G44=0,0,IF(LOG('Данные индикаторов'!G44)&gt;I$54,10,IF(LOG('Данные индикаторов'!G44)&lt;I$55,0,10-(I$54-LOG('Данные индикаторов'!G44))/(I$54-I$55)*10))),1)</f>
        <v>1.6</v>
      </c>
      <c r="J42" s="267">
        <f t="shared" si="1"/>
        <v>1.4</v>
      </c>
      <c r="K42" s="267">
        <f>IF('Данные индикаторов'!J44="No data","x",ROUND(IF('Данные индикаторов'!J44=0,0,IF(LOG('Данные индикаторов'!J44)&gt;K$54,10,IF(LOG('Данные индикаторов'!J44)&lt;K$55,0,10-(K$54-LOG('Данные индикаторов'!J44))/(K$54-K$55)*10))),1))</f>
        <v>0</v>
      </c>
      <c r="L42" s="270">
        <f>'Данные индикаторов'!D44/'Данные индикаторов'!$BL44</f>
        <v>1.8813104707704224E-3</v>
      </c>
      <c r="M42" s="270">
        <f>'Данные индикаторов'!E44/'Данные индикаторов'!$BL44</f>
        <v>0</v>
      </c>
      <c r="N42" s="270">
        <f>IF(G42=0.1,0,'Данные индикаторов'!H44/'Данные индикаторов'!$BL44)</f>
        <v>4.8619135891905434E-3</v>
      </c>
      <c r="O42" s="270">
        <f>'Данные индикаторов'!F44/'Данные индикаторов'!$BL44</f>
        <v>1.1049515208265874E-6</v>
      </c>
      <c r="P42" s="270">
        <f>'Данные индикаторов'!G44/'Данные индикаторов'!$BL44</f>
        <v>1.1049515208265874E-6</v>
      </c>
      <c r="Q42" s="270">
        <f>IF('Данные индикаторов'!J44="No data","x",'Данные индикаторов'!J44/'Данные индикаторов'!$BL44)</f>
        <v>0</v>
      </c>
      <c r="R42" s="267">
        <f t="shared" si="87"/>
        <v>9.4</v>
      </c>
      <c r="S42" s="267">
        <f t="shared" si="88"/>
        <v>0</v>
      </c>
      <c r="T42" s="267">
        <f t="shared" si="4"/>
        <v>6.8</v>
      </c>
      <c r="U42" s="267">
        <f t="shared" si="89"/>
        <v>3.2</v>
      </c>
      <c r="V42" s="267">
        <f t="shared" si="90"/>
        <v>0</v>
      </c>
      <c r="W42" s="267">
        <f t="shared" si="91"/>
        <v>0</v>
      </c>
      <c r="X42" s="267">
        <f t="shared" si="8"/>
        <v>0</v>
      </c>
      <c r="Y42" s="267">
        <f>IF('Данные индикаторов'!J44="No data","x",ROUND(IF(Q42&gt;Y$54,10,IF(Q42&lt;Y$55,0,10-(Y$54-Q42)/(Y$54-Y$55)*10)),1))</f>
        <v>0</v>
      </c>
      <c r="Z42" s="261">
        <f t="shared" si="9"/>
        <v>9.5</v>
      </c>
      <c r="AA42" s="261">
        <f t="shared" si="10"/>
        <v>0.1</v>
      </c>
      <c r="AB42" s="264">
        <f t="shared" si="11"/>
        <v>0.6</v>
      </c>
      <c r="AC42" s="264">
        <f t="shared" si="12"/>
        <v>0.8</v>
      </c>
      <c r="AD42" s="261">
        <f t="shared" si="13"/>
        <v>0.7</v>
      </c>
      <c r="AE42" s="261">
        <f t="shared" si="14"/>
        <v>0</v>
      </c>
      <c r="AF42" s="258">
        <f t="shared" si="15"/>
        <v>6.9</v>
      </c>
      <c r="AG42" s="258">
        <f t="shared" si="16"/>
        <v>7.3</v>
      </c>
      <c r="AH42" s="258">
        <f t="shared" si="17"/>
        <v>0.7</v>
      </c>
      <c r="AI42" s="264">
        <f>IF('Данные индикаторов'!I44="No data","x",IF('Данные индикаторов'!BJ44&lt;1000,"x",ROUND((IF('Данные индикаторов'!I44&gt;AI$54,10,IF('Данные индикаторов'!I44&lt;AI$55,0,10-(AI$54-'Данные индикаторов'!I44)/(AI$54-AI$55)*10))),1)))</f>
        <v>3</v>
      </c>
      <c r="AJ42" s="258">
        <f t="shared" si="18"/>
        <v>1.5</v>
      </c>
      <c r="AK42" s="255">
        <f t="shared" si="19"/>
        <v>4.8</v>
      </c>
      <c r="AL42" s="264">
        <f>ROUND(IF('Данные индикаторов'!M44=0,0,IF('Данные индикаторов'!M44&gt;AL$54,10,IF('Данные индикаторов'!M44&lt;AL$55,0,10-(AL$54-'Данные индикаторов'!M44)/(AL$54-AL$55)*10))),1)</f>
        <v>3.4</v>
      </c>
      <c r="AM42" s="264">
        <f>ROUND(IF('Данные индикаторов'!N44=0,0,IF(LOG('Данные индикаторов'!N44)&gt;LOG(AM$54),10,IF(LOG('Данные индикаторов'!N44)&lt;LOG(AM$55),0,10-(LOG(AM$54)-LOG('Данные индикаторов'!N44))/(LOG(AM$54)-LOG(AM$55))*10))),1)</f>
        <v>3.1</v>
      </c>
      <c r="AN42" s="258">
        <f t="shared" si="20"/>
        <v>3.3</v>
      </c>
      <c r="AO42" s="264">
        <f>'Данные индикаторов'!K44</f>
        <v>9</v>
      </c>
      <c r="AP42" s="264">
        <f>'Данные индикаторов'!L44</f>
        <v>0</v>
      </c>
      <c r="AQ42" s="258">
        <f t="shared" si="21"/>
        <v>6.3</v>
      </c>
      <c r="AR42" s="255">
        <f t="shared" si="22"/>
        <v>6.3</v>
      </c>
    </row>
    <row r="43" spans="1:44" ht="15.75">
      <c r="A43" s="329" t="s">
        <v>258</v>
      </c>
      <c r="B43" s="331" t="s">
        <v>262</v>
      </c>
      <c r="C43" s="328" t="s">
        <v>103</v>
      </c>
      <c r="D43" s="267">
        <f>ROUND(IF('Данные индикаторов'!D45=0,0.1,IF(LOG('Данные индикаторов'!D45)&gt;D$54,10,IF(LOG('Данные индикаторов'!D45)&lt;D$55,0,10-(D$54-LOG('Данные индикаторов'!D45))/(D$54-D$55)*10))),1)</f>
        <v>7.9</v>
      </c>
      <c r="E43" s="267">
        <f>ROUND(IF('Данные индикаторов'!E45=0,0.1,IF(LOG('Данные индикаторов'!E45)&gt;E$54,10,IF(LOG('Данные индикаторов'!E45)&lt;E$55,0,10-(E$54-LOG('Данные индикаторов'!E45))/(E$54-E$55)*10))),1)</f>
        <v>0.1</v>
      </c>
      <c r="F43" s="267">
        <f t="shared" si="0"/>
        <v>5.2</v>
      </c>
      <c r="G43" s="267">
        <f>ROUND(IF('Данные индикаторов'!H45="No data",0.1,IF('Данные индикаторов'!H45=0,0,IF(LOG('Данные индикаторов'!H45)&gt;G$54,10,IF(LOG('Данные индикаторов'!H45)&lt;G$55,0,10-(G$54-LOG('Данные индикаторов'!H45))/(G$54-G$55)*10)))),1)</f>
        <v>7.6</v>
      </c>
      <c r="H43" s="267">
        <f>ROUND(IF('Данные индикаторов'!F45=0,0,IF(LOG('Данные индикаторов'!F45)&gt;H$54,10,IF(LOG('Данные индикаторов'!F45)&lt;H$55,0,10-(H$54-LOG('Данные индикаторов'!F45))/(H$54-H$55)*10))),1)</f>
        <v>1.1000000000000001</v>
      </c>
      <c r="I43" s="267">
        <f>ROUND(IF('Данные индикаторов'!G45=0,0,IF(LOG('Данные индикаторов'!G45)&gt;I$54,10,IF(LOG('Данные индикаторов'!G45)&lt;I$55,0,10-(I$54-LOG('Данные индикаторов'!G45))/(I$54-I$55)*10))),1)</f>
        <v>1.2</v>
      </c>
      <c r="J43" s="267">
        <f t="shared" si="1"/>
        <v>1.2</v>
      </c>
      <c r="K43" s="267">
        <f>IF('Данные индикаторов'!J45="No data","x",ROUND(IF('Данные индикаторов'!J45=0,0,IF(LOG('Данные индикаторов'!J45)&gt;K$54,10,IF(LOG('Данные индикаторов'!J45)&lt;K$55,0,10-(K$54-LOG('Данные индикаторов'!J45))/(K$54-K$55)*10))),1))</f>
        <v>0</v>
      </c>
      <c r="L43" s="270">
        <f>'Данные индикаторов'!D45/'Данные индикаторов'!$BL45</f>
        <v>1.8674764309524212E-3</v>
      </c>
      <c r="M43" s="270">
        <f>'Данные индикаторов'!E45/'Данные индикаторов'!$BL45</f>
        <v>0</v>
      </c>
      <c r="N43" s="270">
        <f>IF(G43=0.1,0,'Данные индикаторов'!H45/'Данные индикаторов'!$BL45)</f>
        <v>3.5806571310161225E-3</v>
      </c>
      <c r="O43" s="270">
        <f>'Данные индикаторов'!F45/'Данные индикаторов'!$BL45</f>
        <v>2.817514499943761E-6</v>
      </c>
      <c r="P43" s="270">
        <f>'Данные индикаторов'!G45/'Данные индикаторов'!$BL45</f>
        <v>2.4181387104183693E-6</v>
      </c>
      <c r="Q43" s="270">
        <f>IF('Данные индикаторов'!J45="No data","x",'Данные индикаторов'!J45/'Данные индикаторов'!$BL45)</f>
        <v>0</v>
      </c>
      <c r="R43" s="267">
        <f t="shared" si="87"/>
        <v>9.3000000000000007</v>
      </c>
      <c r="S43" s="267">
        <f t="shared" si="88"/>
        <v>0</v>
      </c>
      <c r="T43" s="267">
        <f t="shared" si="4"/>
        <v>6.6</v>
      </c>
      <c r="U43" s="267">
        <f t="shared" si="89"/>
        <v>2.4</v>
      </c>
      <c r="V43" s="267">
        <f t="shared" si="90"/>
        <v>0</v>
      </c>
      <c r="W43" s="267">
        <f t="shared" si="91"/>
        <v>0</v>
      </c>
      <c r="X43" s="267">
        <f t="shared" si="8"/>
        <v>0</v>
      </c>
      <c r="Y43" s="267">
        <f>IF('Данные индикаторов'!J45="No data","x",ROUND(IF(Q43&gt;Y$54,10,IF(Q43&lt;Y$55,0,10-(Y$54-Q43)/(Y$54-Y$55)*10)),1))</f>
        <v>0</v>
      </c>
      <c r="Z43" s="261">
        <f t="shared" si="9"/>
        <v>8.6</v>
      </c>
      <c r="AA43" s="261">
        <f t="shared" si="10"/>
        <v>0.1</v>
      </c>
      <c r="AB43" s="264">
        <f t="shared" si="11"/>
        <v>0.6</v>
      </c>
      <c r="AC43" s="264">
        <f t="shared" si="12"/>
        <v>0.6</v>
      </c>
      <c r="AD43" s="261">
        <f t="shared" si="13"/>
        <v>0.6</v>
      </c>
      <c r="AE43" s="261">
        <f t="shared" si="14"/>
        <v>0</v>
      </c>
      <c r="AF43" s="258">
        <f t="shared" si="15"/>
        <v>5.9</v>
      </c>
      <c r="AG43" s="258">
        <f t="shared" si="16"/>
        <v>5.6</v>
      </c>
      <c r="AH43" s="258">
        <f t="shared" si="17"/>
        <v>0.6</v>
      </c>
      <c r="AI43" s="264">
        <f>IF('Данные индикаторов'!I45="No data","x",IF('Данные индикаторов'!BJ45&lt;1000,"x",ROUND((IF('Данные индикаторов'!I45&gt;AI$54,10,IF('Данные индикаторов'!I45&lt;AI$55,0,10-(AI$54-'Данные индикаторов'!I45)/(AI$54-AI$55)*10))),1)))</f>
        <v>10</v>
      </c>
      <c r="AJ43" s="258">
        <f t="shared" si="18"/>
        <v>5</v>
      </c>
      <c r="AK43" s="255">
        <f t="shared" si="19"/>
        <v>4.5999999999999996</v>
      </c>
      <c r="AL43" s="264">
        <f>ROUND(IF('Данные индикаторов'!M45=0,0,IF('Данные индикаторов'!M45&gt;AL$54,10,IF('Данные индикаторов'!M45&lt;AL$55,0,10-(AL$54-'Данные индикаторов'!M45)/(AL$54-AL$55)*10))),1)</f>
        <v>3.4</v>
      </c>
      <c r="AM43" s="264">
        <f>ROUND(IF('Данные индикаторов'!N45=0,0,IF(LOG('Данные индикаторов'!N45)&gt;LOG(AM$54),10,IF(LOG('Данные индикаторов'!N45)&lt;LOG(AM$55),0,10-(LOG(AM$54)-LOG('Данные индикаторов'!N45))/(LOG(AM$54)-LOG(AM$55))*10))),1)</f>
        <v>3.1</v>
      </c>
      <c r="AN43" s="258">
        <f t="shared" si="20"/>
        <v>3.3</v>
      </c>
      <c r="AO43" s="264">
        <f>'Данные индикаторов'!K45</f>
        <v>9</v>
      </c>
      <c r="AP43" s="264">
        <f>'Данные индикаторов'!L45</f>
        <v>0</v>
      </c>
      <c r="AQ43" s="258">
        <f t="shared" si="21"/>
        <v>6.3</v>
      </c>
      <c r="AR43" s="255">
        <f t="shared" si="22"/>
        <v>6.3</v>
      </c>
    </row>
    <row r="44" spans="1:44" ht="15.75">
      <c r="A44" s="329" t="s">
        <v>258</v>
      </c>
      <c r="B44" s="331" t="s">
        <v>263</v>
      </c>
      <c r="C44" s="328" t="s">
        <v>107</v>
      </c>
      <c r="D44" s="267">
        <f>ROUND(IF('Данные индикаторов'!D46=0,0.1,IF(LOG('Данные индикаторов'!D46)&gt;D$54,10,IF(LOG('Данные индикаторов'!D46)&lt;D$55,0,10-(D$54-LOG('Данные индикаторов'!D46))/(D$54-D$55)*10))),1)</f>
        <v>9.3000000000000007</v>
      </c>
      <c r="E44" s="267">
        <f>ROUND(IF('Данные индикаторов'!E46=0,0.1,IF(LOG('Данные индикаторов'!E46)&gt;E$54,10,IF(LOG('Данные индикаторов'!E46)&lt;E$55,0,10-(E$54-LOG('Данные индикаторов'!E46))/(E$54-E$55)*10))),1)</f>
        <v>0.1</v>
      </c>
      <c r="F44" s="267">
        <f t="shared" si="0"/>
        <v>6.6</v>
      </c>
      <c r="G44" s="267">
        <f>ROUND(IF('Данные индикаторов'!H46="No data",0.1,IF('Данные индикаторов'!H46=0,0,IF(LOG('Данные индикаторов'!H46)&gt;G$54,10,IF(LOG('Данные индикаторов'!H46)&lt;G$55,0,10-(G$54-LOG('Данные индикаторов'!H46))/(G$54-G$55)*10)))),1)</f>
        <v>8.9</v>
      </c>
      <c r="H44" s="267">
        <f>ROUND(IF('Данные индикаторов'!F46=0,0,IF(LOG('Данные индикаторов'!F46)&gt;H$54,10,IF(LOG('Данные индикаторов'!F46)&lt;H$55,0,10-(H$54-LOG('Данные индикаторов'!F46))/(H$54-H$55)*10))),1)</f>
        <v>4.2</v>
      </c>
      <c r="I44" s="267">
        <f>ROUND(IF('Данные индикаторов'!G46=0,0,IF(LOG('Данные индикаторов'!G46)&gt;I$54,10,IF(LOG('Данные индикаторов'!G46)&lt;I$55,0,10-(I$54-LOG('Данные индикаторов'!G46))/(I$54-I$55)*10))),1)</f>
        <v>4.5</v>
      </c>
      <c r="J44" s="267">
        <f t="shared" si="1"/>
        <v>4.4000000000000004</v>
      </c>
      <c r="K44" s="267">
        <f>IF('Данные индикаторов'!J46="No data","x",ROUND(IF('Данные индикаторов'!J46=0,0,IF(LOG('Данные индикаторов'!J46)&gt;K$54,10,IF(LOG('Данные индикаторов'!J46)&lt;K$55,0,10-(K$54-LOG('Данные индикаторов'!J46))/(K$54-K$55)*10))),1))</f>
        <v>0</v>
      </c>
      <c r="L44" s="270">
        <f>'Данные индикаторов'!D46/'Данные индикаторов'!$BL46</f>
        <v>1.8521207670439675E-3</v>
      </c>
      <c r="M44" s="270">
        <f>'Данные индикаторов'!E46/'Данные индикаторов'!$BL46</f>
        <v>0</v>
      </c>
      <c r="N44" s="270">
        <f>IF(G44=0.1,0,'Данные индикаторов'!H46/'Данные индикаторов'!$BL46)</f>
        <v>4.1388004038001103E-3</v>
      </c>
      <c r="O44" s="270">
        <f>'Данные индикаторов'!F46/'Данные индикаторов'!$BL46</f>
        <v>4.1110713651891642E-5</v>
      </c>
      <c r="P44" s="270">
        <f>'Данные индикаторов'!G46/'Данные индикаторов'!$BL46</f>
        <v>1.9728591876069977E-5</v>
      </c>
      <c r="Q44" s="270">
        <f>IF('Данные индикаторов'!J46="No data","x",'Данные индикаторов'!J46/'Данные индикаторов'!$BL46)</f>
        <v>0</v>
      </c>
      <c r="R44" s="267">
        <f t="shared" si="87"/>
        <v>9.3000000000000007</v>
      </c>
      <c r="S44" s="267">
        <f t="shared" si="88"/>
        <v>0</v>
      </c>
      <c r="T44" s="267">
        <f t="shared" si="4"/>
        <v>6.6</v>
      </c>
      <c r="U44" s="267">
        <f t="shared" si="89"/>
        <v>2.8</v>
      </c>
      <c r="V44" s="267">
        <f t="shared" si="90"/>
        <v>0.1</v>
      </c>
      <c r="W44" s="267">
        <f t="shared" si="91"/>
        <v>0.4</v>
      </c>
      <c r="X44" s="267">
        <f t="shared" si="8"/>
        <v>0.3</v>
      </c>
      <c r="Y44" s="267">
        <f>IF('Данные индикаторов'!J46="No data","x",ROUND(IF(Q44&gt;Y$54,10,IF(Q44&lt;Y$55,0,10-(Y$54-Q44)/(Y$54-Y$55)*10)),1))</f>
        <v>0</v>
      </c>
      <c r="Z44" s="261">
        <f t="shared" si="9"/>
        <v>9.3000000000000007</v>
      </c>
      <c r="AA44" s="261">
        <f t="shared" si="10"/>
        <v>0.1</v>
      </c>
      <c r="AB44" s="264">
        <f t="shared" si="11"/>
        <v>2.2000000000000002</v>
      </c>
      <c r="AC44" s="264">
        <f t="shared" si="12"/>
        <v>2.5</v>
      </c>
      <c r="AD44" s="261">
        <f t="shared" si="13"/>
        <v>2.4</v>
      </c>
      <c r="AE44" s="261">
        <f t="shared" si="14"/>
        <v>0</v>
      </c>
      <c r="AF44" s="258">
        <f t="shared" si="15"/>
        <v>6.6</v>
      </c>
      <c r="AG44" s="258">
        <f t="shared" si="16"/>
        <v>6.8</v>
      </c>
      <c r="AH44" s="258">
        <f t="shared" si="17"/>
        <v>2.6</v>
      </c>
      <c r="AI44" s="264">
        <f>IF('Данные индикаторов'!I46="No data","x",IF('Данные индикаторов'!BJ46&lt;1000,"x",ROUND((IF('Данные индикаторов'!I46&gt;AI$54,10,IF('Данные индикаторов'!I46&lt;AI$55,0,10-(AI$54-'Данные индикаторов'!I46)/(AI$54-AI$55)*10))),1)))</f>
        <v>4</v>
      </c>
      <c r="AJ44" s="258">
        <f t="shared" si="18"/>
        <v>2</v>
      </c>
      <c r="AK44" s="255">
        <f t="shared" si="19"/>
        <v>4.9000000000000004</v>
      </c>
      <c r="AL44" s="264">
        <f>ROUND(IF('Данные индикаторов'!M46=0,0,IF('Данные индикаторов'!M46&gt;AL$54,10,IF('Данные индикаторов'!M46&lt;AL$55,0,10-(AL$54-'Данные индикаторов'!M46)/(AL$54-AL$55)*10))),1)</f>
        <v>3.4</v>
      </c>
      <c r="AM44" s="264">
        <f>ROUND(IF('Данные индикаторов'!N46=0,0,IF(LOG('Данные индикаторов'!N46)&gt;LOG(AM$54),10,IF(LOG('Данные индикаторов'!N46)&lt;LOG(AM$55),0,10-(LOG(AM$54)-LOG('Данные индикаторов'!N46))/(LOG(AM$54)-LOG(AM$55))*10))),1)</f>
        <v>3.1</v>
      </c>
      <c r="AN44" s="258">
        <f t="shared" si="20"/>
        <v>3.3</v>
      </c>
      <c r="AO44" s="264">
        <f>'Данные индикаторов'!K46</f>
        <v>9</v>
      </c>
      <c r="AP44" s="264">
        <f>'Данные индикаторов'!L46</f>
        <v>0</v>
      </c>
      <c r="AQ44" s="258">
        <f t="shared" si="21"/>
        <v>6.3</v>
      </c>
      <c r="AR44" s="255">
        <f t="shared" si="22"/>
        <v>6.3</v>
      </c>
    </row>
    <row r="45" spans="1:44" ht="15.75">
      <c r="A45" s="329" t="s">
        <v>258</v>
      </c>
      <c r="B45" s="331" t="s">
        <v>264</v>
      </c>
      <c r="C45" s="328" t="s">
        <v>113</v>
      </c>
      <c r="D45" s="267">
        <f>ROUND(IF('Данные индикаторов'!D47=0,0.1,IF(LOG('Данные индикаторов'!D47)&gt;D$54,10,IF(LOG('Данные индикаторов'!D47)&lt;D$55,0,10-(D$54-LOG('Данные индикаторов'!D47))/(D$54-D$55)*10))),1)</f>
        <v>0.6</v>
      </c>
      <c r="E45" s="267">
        <f>ROUND(IF('Данные индикаторов'!E47=0,0.1,IF(LOG('Данные индикаторов'!E47)&gt;E$54,10,IF(LOG('Данные индикаторов'!E47)&lt;E$55,0,10-(E$54-LOG('Данные индикаторов'!E47))/(E$54-E$55)*10))),1)</f>
        <v>0.1</v>
      </c>
      <c r="F45" s="267">
        <f t="shared" si="0"/>
        <v>0.4</v>
      </c>
      <c r="G45" s="267">
        <f>ROUND(IF('Данные индикаторов'!H47="No data",0.1,IF('Данные индикаторов'!H47=0,0,IF(LOG('Данные индикаторов'!H47)&gt;G$54,10,IF(LOG('Данные индикаторов'!H47)&lt;G$55,0,10-(G$54-LOG('Данные индикаторов'!H47))/(G$54-G$55)*10)))),1)</f>
        <v>8.1</v>
      </c>
      <c r="H45" s="267">
        <f>ROUND(IF('Данные индикаторов'!F47=0,0,IF(LOG('Данные индикаторов'!F47)&gt;H$54,10,IF(LOG('Данные индикаторов'!F47)&lt;H$55,0,10-(H$54-LOG('Данные индикаторов'!F47))/(H$54-H$55)*10))),1)</f>
        <v>0</v>
      </c>
      <c r="I45" s="267">
        <f>ROUND(IF('Данные индикаторов'!G47=0,0,IF(LOG('Данные индикаторов'!G47)&gt;I$54,10,IF(LOG('Данные индикаторов'!G47)&lt;I$55,0,10-(I$54-LOG('Данные индикаторов'!G47))/(I$54-I$55)*10))),1)</f>
        <v>0</v>
      </c>
      <c r="J45" s="267">
        <f t="shared" si="1"/>
        <v>0</v>
      </c>
      <c r="K45" s="267">
        <f>IF('Данные индикаторов'!J47="No data","x",ROUND(IF('Данные индикаторов'!J47=0,0,IF(LOG('Данные индикаторов'!J47)&gt;K$54,10,IF(LOG('Данные индикаторов'!J47)&lt;K$55,0,10-(K$54-LOG('Данные индикаторов'!J47))/(K$54-K$55)*10))),1))</f>
        <v>8.3000000000000007</v>
      </c>
      <c r="L45" s="270">
        <f>'Данные индикаторов'!D47/'Данные индикаторов'!$BL47</f>
        <v>7.7172612586703161E-6</v>
      </c>
      <c r="M45" s="270">
        <f>'Данные индикаторов'!E47/'Данные индикаторов'!$BL47</f>
        <v>0</v>
      </c>
      <c r="N45" s="270">
        <f>IF(G45=0.1,0,'Данные индикаторов'!H47/'Данные индикаторов'!$BL47)</f>
        <v>3.4623645307502063E-3</v>
      </c>
      <c r="O45" s="270">
        <f>'Данные индикаторов'!F47/'Данные индикаторов'!$BL47</f>
        <v>0</v>
      </c>
      <c r="P45" s="270">
        <f>'Данные индикаторов'!G47/'Данные индикаторов'!$BL47</f>
        <v>0</v>
      </c>
      <c r="Q45" s="270">
        <f>IF('Данные индикаторов'!J47="No data","x",'Данные индикаторов'!J47/'Данные индикаторов'!$BL47)</f>
        <v>7.0407211926786471E-3</v>
      </c>
      <c r="R45" s="267">
        <f t="shared" si="87"/>
        <v>0</v>
      </c>
      <c r="S45" s="267">
        <f t="shared" si="88"/>
        <v>0</v>
      </c>
      <c r="T45" s="267">
        <f t="shared" si="4"/>
        <v>0</v>
      </c>
      <c r="U45" s="267">
        <f t="shared" si="89"/>
        <v>2.2999999999999998</v>
      </c>
      <c r="V45" s="267">
        <f t="shared" si="90"/>
        <v>0</v>
      </c>
      <c r="W45" s="267">
        <f t="shared" si="91"/>
        <v>0</v>
      </c>
      <c r="X45" s="267">
        <f t="shared" si="8"/>
        <v>0</v>
      </c>
      <c r="Y45" s="267">
        <f>IF('Данные индикаторов'!J47="No data","x",ROUND(IF(Q45&gt;Y$54,10,IF(Q45&lt;Y$55,0,10-(Y$54-Q45)/(Y$54-Y$55)*10)),1))</f>
        <v>2.2999999999999998</v>
      </c>
      <c r="Z45" s="261">
        <f t="shared" si="9"/>
        <v>0.3</v>
      </c>
      <c r="AA45" s="261">
        <f t="shared" si="10"/>
        <v>0.1</v>
      </c>
      <c r="AB45" s="264">
        <f t="shared" si="11"/>
        <v>0</v>
      </c>
      <c r="AC45" s="264">
        <f t="shared" si="12"/>
        <v>0</v>
      </c>
      <c r="AD45" s="261">
        <f t="shared" si="13"/>
        <v>0</v>
      </c>
      <c r="AE45" s="261">
        <f t="shared" si="14"/>
        <v>6.1</v>
      </c>
      <c r="AF45" s="258">
        <f t="shared" si="15"/>
        <v>0.2</v>
      </c>
      <c r="AG45" s="258">
        <f t="shared" si="16"/>
        <v>6</v>
      </c>
      <c r="AH45" s="258">
        <f t="shared" si="17"/>
        <v>0</v>
      </c>
      <c r="AI45" s="264">
        <f>IF('Данные индикаторов'!I47="No data","x",IF('Данные индикаторов'!BJ47&lt;1000,"x",ROUND((IF('Данные индикаторов'!I47&gt;AI$54,10,IF('Данные индикаторов'!I47&lt;AI$55,0,10-(AI$54-'Данные индикаторов'!I47)/(AI$54-AI$55)*10))),1)))</f>
        <v>2</v>
      </c>
      <c r="AJ45" s="258">
        <f t="shared" si="18"/>
        <v>4.0999999999999996</v>
      </c>
      <c r="AK45" s="255">
        <f t="shared" si="19"/>
        <v>3</v>
      </c>
      <c r="AL45" s="264">
        <f>ROUND(IF('Данные индикаторов'!M47=0,0,IF('Данные индикаторов'!M47&gt;AL$54,10,IF('Данные индикаторов'!M47&lt;AL$55,0,10-(AL$54-'Данные индикаторов'!M47)/(AL$54-AL$55)*10))),1)</f>
        <v>3.4</v>
      </c>
      <c r="AM45" s="264">
        <f>ROUND(IF('Данные индикаторов'!N47=0,0,IF(LOG('Данные индикаторов'!N47)&gt;LOG(AM$54),10,IF(LOG('Данные индикаторов'!N47)&lt;LOG(AM$55),0,10-(LOG(AM$54)-LOG('Данные индикаторов'!N47))/(LOG(AM$54)-LOG(AM$55))*10))),1)</f>
        <v>3.1</v>
      </c>
      <c r="AN45" s="258">
        <f t="shared" si="20"/>
        <v>3.3</v>
      </c>
      <c r="AO45" s="264">
        <f>'Данные индикаторов'!K47</f>
        <v>9</v>
      </c>
      <c r="AP45" s="264">
        <f>'Данные индикаторов'!L47</f>
        <v>0</v>
      </c>
      <c r="AQ45" s="258">
        <f t="shared" si="21"/>
        <v>6.3</v>
      </c>
      <c r="AR45" s="255">
        <f t="shared" si="22"/>
        <v>6.3</v>
      </c>
    </row>
    <row r="46" spans="1:44" ht="15.75">
      <c r="A46" s="329" t="s">
        <v>258</v>
      </c>
      <c r="B46" s="331" t="s">
        <v>265</v>
      </c>
      <c r="C46" s="328" t="s">
        <v>105</v>
      </c>
      <c r="D46" s="267">
        <f>ROUND(IF('Данные индикаторов'!D48=0,0.1,IF(LOG('Данные индикаторов'!D48)&gt;D$54,10,IF(LOG('Данные индикаторов'!D48)&lt;D$55,0,10-(D$54-LOG('Данные индикаторов'!D48))/(D$54-D$55)*10))),1)</f>
        <v>9.1</v>
      </c>
      <c r="E46" s="267">
        <f>ROUND(IF('Данные индикаторов'!E48=0,0.1,IF(LOG('Данные индикаторов'!E48)&gt;E$54,10,IF(LOG('Данные индикаторов'!E48)&lt;E$55,0,10-(E$54-LOG('Данные индикаторов'!E48))/(E$54-E$55)*10))),1)</f>
        <v>10</v>
      </c>
      <c r="F46" s="267">
        <f t="shared" si="0"/>
        <v>9.6</v>
      </c>
      <c r="G46" s="267">
        <f>ROUND(IF('Данные индикаторов'!H48="No data",0.1,IF('Данные индикаторов'!H48=0,0,IF(LOG('Данные индикаторов'!H48)&gt;G$54,10,IF(LOG('Данные индикаторов'!H48)&lt;G$55,0,10-(G$54-LOG('Данные индикаторов'!H48))/(G$54-G$55)*10)))),1)</f>
        <v>9.4</v>
      </c>
      <c r="H46" s="267">
        <f>ROUND(IF('Данные индикаторов'!F48=0,0,IF(LOG('Данные индикаторов'!F48)&gt;H$54,10,IF(LOG('Данные индикаторов'!F48)&lt;H$55,0,10-(H$54-LOG('Данные индикаторов'!F48))/(H$54-H$55)*10))),1)</f>
        <v>3</v>
      </c>
      <c r="I46" s="267">
        <f>ROUND(IF('Данные индикаторов'!G48=0,0,IF(LOG('Данные индикаторов'!G48)&gt;I$54,10,IF(LOG('Данные индикаторов'!G48)&lt;I$55,0,10-(I$54-LOG('Данные индикаторов'!G48))/(I$54-I$55)*10))),1)</f>
        <v>3.7</v>
      </c>
      <c r="J46" s="267">
        <f t="shared" si="1"/>
        <v>3.4</v>
      </c>
      <c r="K46" s="267">
        <f>IF('Данные индикаторов'!J48="No data","x",ROUND(IF('Данные индикаторов'!J48=0,0,IF(LOG('Данные индикаторов'!J48)&gt;K$54,10,IF(LOG('Данные индикаторов'!J48)&lt;K$55,0,10-(K$54-LOG('Данные индикаторов'!J48))/(K$54-K$55)*10))),1))</f>
        <v>0</v>
      </c>
      <c r="L46" s="270">
        <f>'Данные индикаторов'!D48/'Данные индикаторов'!$BL48</f>
        <v>1.8542081015019594E-3</v>
      </c>
      <c r="M46" s="270">
        <f>'Данные индикаторов'!E48/'Данные индикаторов'!$BL48</f>
        <v>1.7290258366527095E-3</v>
      </c>
      <c r="N46" s="270">
        <f>IF(G46=0.1,0,'Данные индикаторов'!H48/'Данные индикаторов'!$BL48)</f>
        <v>6.8941026107646073E-3</v>
      </c>
      <c r="O46" s="270">
        <f>'Данные индикаторов'!F48/'Данные индикаторов'!$BL48</f>
        <v>1.1252613468393706E-5</v>
      </c>
      <c r="P46" s="270">
        <f>'Данные индикаторов'!G48/'Данные индикаторов'!$BL48</f>
        <v>1.0335889313223013E-5</v>
      </c>
      <c r="Q46" s="270">
        <f>IF('Данные индикаторов'!J48="No data","x",'Данные индикаторов'!J48/'Данные индикаторов'!$BL48)</f>
        <v>0</v>
      </c>
      <c r="R46" s="267">
        <f t="shared" si="87"/>
        <v>9.3000000000000007</v>
      </c>
      <c r="S46" s="267">
        <f t="shared" si="88"/>
        <v>10</v>
      </c>
      <c r="T46" s="267">
        <f t="shared" si="4"/>
        <v>9.6999999999999993</v>
      </c>
      <c r="U46" s="267">
        <f t="shared" si="89"/>
        <v>4.5999999999999996</v>
      </c>
      <c r="V46" s="267">
        <f t="shared" si="90"/>
        <v>0</v>
      </c>
      <c r="W46" s="267">
        <f t="shared" si="91"/>
        <v>0.2</v>
      </c>
      <c r="X46" s="267">
        <f t="shared" si="8"/>
        <v>0.1</v>
      </c>
      <c r="Y46" s="267">
        <f>IF('Данные индикаторов'!J48="No data","x",ROUND(IF(Q46&gt;Y$54,10,IF(Q46&lt;Y$55,0,10-(Y$54-Q46)/(Y$54-Y$55)*10)),1))</f>
        <v>0</v>
      </c>
      <c r="Z46" s="261">
        <f t="shared" si="9"/>
        <v>9.1999999999999993</v>
      </c>
      <c r="AA46" s="261">
        <f t="shared" si="10"/>
        <v>10</v>
      </c>
      <c r="AB46" s="264">
        <f t="shared" si="11"/>
        <v>1.5</v>
      </c>
      <c r="AC46" s="264">
        <f t="shared" si="12"/>
        <v>2</v>
      </c>
      <c r="AD46" s="261">
        <f t="shared" si="13"/>
        <v>1.8</v>
      </c>
      <c r="AE46" s="261">
        <f t="shared" si="14"/>
        <v>0</v>
      </c>
      <c r="AF46" s="258">
        <f t="shared" si="15"/>
        <v>9.6999999999999993</v>
      </c>
      <c r="AG46" s="258">
        <f t="shared" si="16"/>
        <v>7.8</v>
      </c>
      <c r="AH46" s="258">
        <f t="shared" si="17"/>
        <v>1.9</v>
      </c>
      <c r="AI46" s="264">
        <f>IF('Данные индикаторов'!I48="No data","x",IF('Данные индикаторов'!BJ48&lt;1000,"x",ROUND((IF('Данные индикаторов'!I48&gt;AI$54,10,IF('Данные индикаторов'!I48&lt;AI$55,0,10-(AI$54-'Данные индикаторов'!I48)/(AI$54-AI$55)*10))),1)))</f>
        <v>5</v>
      </c>
      <c r="AJ46" s="258">
        <f t="shared" si="18"/>
        <v>2.5</v>
      </c>
      <c r="AK46" s="255">
        <f t="shared" si="19"/>
        <v>6.7</v>
      </c>
      <c r="AL46" s="264">
        <f>ROUND(IF('Данные индикаторов'!M48=0,0,IF('Данные индикаторов'!M48&gt;AL$54,10,IF('Данные индикаторов'!M48&lt;AL$55,0,10-(AL$54-'Данные индикаторов'!M48)/(AL$54-AL$55)*10))),1)</f>
        <v>3.4</v>
      </c>
      <c r="AM46" s="264">
        <f>ROUND(IF('Данные индикаторов'!N48=0,0,IF(LOG('Данные индикаторов'!N48)&gt;LOG(AM$54),10,IF(LOG('Данные индикаторов'!N48)&lt;LOG(AM$55),0,10-(LOG(AM$54)-LOG('Данные индикаторов'!N48))/(LOG(AM$54)-LOG(AM$55))*10))),1)</f>
        <v>3.1</v>
      </c>
      <c r="AN46" s="258">
        <f t="shared" si="20"/>
        <v>3.3</v>
      </c>
      <c r="AO46" s="264">
        <f>'Данные индикаторов'!K48</f>
        <v>9</v>
      </c>
      <c r="AP46" s="264">
        <f>'Данные индикаторов'!L48</f>
        <v>0</v>
      </c>
      <c r="AQ46" s="258">
        <f t="shared" si="21"/>
        <v>6.3</v>
      </c>
      <c r="AR46" s="255">
        <f t="shared" si="22"/>
        <v>6.3</v>
      </c>
    </row>
    <row r="47" spans="1:44" ht="15.75">
      <c r="A47" s="329" t="s">
        <v>258</v>
      </c>
      <c r="B47" s="331" t="s">
        <v>266</v>
      </c>
      <c r="C47" s="328" t="s">
        <v>106</v>
      </c>
      <c r="D47" s="267">
        <f>ROUND(IF('Данные индикаторов'!D49=0,0.1,IF(LOG('Данные индикаторов'!D49)&gt;D$54,10,IF(LOG('Данные индикаторов'!D49)&lt;D$55,0,10-(D$54-LOG('Данные индикаторов'!D49))/(D$54-D$55)*10))),1)</f>
        <v>8.1</v>
      </c>
      <c r="E47" s="267">
        <f>ROUND(IF('Данные индикаторов'!E49=0,0.1,IF(LOG('Данные индикаторов'!E49)&gt;E$54,10,IF(LOG('Данные индикаторов'!E49)&lt;E$55,0,10-(E$54-LOG('Данные индикаторов'!E49))/(E$54-E$55)*10))),1)</f>
        <v>0.1</v>
      </c>
      <c r="F47" s="267">
        <f t="shared" si="0"/>
        <v>5.4</v>
      </c>
      <c r="G47" s="267">
        <f>ROUND(IF('Данные индикаторов'!H49="No data",0.1,IF('Данные индикаторов'!H49=0,0,IF(LOG('Данные индикаторов'!H49)&gt;G$54,10,IF(LOG('Данные индикаторов'!H49)&lt;G$55,0,10-(G$54-LOG('Данные индикаторов'!H49))/(G$54-G$55)*10)))),1)</f>
        <v>7.9</v>
      </c>
      <c r="H47" s="267">
        <f>ROUND(IF('Данные индикаторов'!F49=0,0,IF(LOG('Данные индикаторов'!F49)&gt;H$54,10,IF(LOG('Данные индикаторов'!F49)&lt;H$55,0,10-(H$54-LOG('Данные индикаторов'!F49))/(H$54-H$55)*10))),1)</f>
        <v>0</v>
      </c>
      <c r="I47" s="267">
        <f>ROUND(IF('Данные индикаторов'!G49=0,0,IF(LOG('Данные индикаторов'!G49)&gt;I$54,10,IF(LOG('Данные индикаторов'!G49)&lt;I$55,0,10-(I$54-LOG('Данные индикаторов'!G49))/(I$54-I$55)*10))),1)</f>
        <v>0</v>
      </c>
      <c r="J47" s="267">
        <f t="shared" si="1"/>
        <v>0</v>
      </c>
      <c r="K47" s="267">
        <f>IF('Данные индикаторов'!J49="No data","x",ROUND(IF('Данные индикаторов'!J49=0,0,IF(LOG('Данные индикаторов'!J49)&gt;K$54,10,IF(LOG('Данные индикаторов'!J49)&lt;K$55,0,10-(K$54-LOG('Данные индикаторов'!J49))/(K$54-K$55)*10))),1))</f>
        <v>0</v>
      </c>
      <c r="L47" s="270">
        <f>'Данные индикаторов'!D49/'Данные индикаторов'!$BL49</f>
        <v>1.9526087598830167E-3</v>
      </c>
      <c r="M47" s="270">
        <f>'Данные индикаторов'!E49/'Данные индикаторов'!$BL49</f>
        <v>0</v>
      </c>
      <c r="N47" s="270">
        <f>IF(G47=0.1,0,'Данные индикаторов'!H49/'Данные индикаторов'!$BL49)</f>
        <v>4.3166674285069302E-3</v>
      </c>
      <c r="O47" s="270">
        <f>'Данные индикаторов'!F49/'Данные индикаторов'!$BL49</f>
        <v>0</v>
      </c>
      <c r="P47" s="270">
        <f>'Данные индикаторов'!G49/'Данные индикаторов'!$BL49</f>
        <v>0</v>
      </c>
      <c r="Q47" s="270">
        <f>IF('Данные индикаторов'!J49="No data","x",'Данные индикаторов'!J49/'Данные индикаторов'!$BL49)</f>
        <v>0</v>
      </c>
      <c r="R47" s="267">
        <f t="shared" si="87"/>
        <v>9.8000000000000007</v>
      </c>
      <c r="S47" s="267">
        <f t="shared" si="88"/>
        <v>0</v>
      </c>
      <c r="T47" s="267">
        <f t="shared" si="4"/>
        <v>7.3</v>
      </c>
      <c r="U47" s="267">
        <f t="shared" si="89"/>
        <v>2.9</v>
      </c>
      <c r="V47" s="267">
        <f t="shared" si="90"/>
        <v>0</v>
      </c>
      <c r="W47" s="267">
        <f t="shared" si="91"/>
        <v>0</v>
      </c>
      <c r="X47" s="267">
        <f t="shared" si="8"/>
        <v>0</v>
      </c>
      <c r="Y47" s="267">
        <f>IF('Данные индикаторов'!J49="No data","x",ROUND(IF(Q47&gt;Y$54,10,IF(Q47&lt;Y$55,0,10-(Y$54-Q47)/(Y$54-Y$55)*10)),1))</f>
        <v>0</v>
      </c>
      <c r="Z47" s="261">
        <f t="shared" si="9"/>
        <v>9</v>
      </c>
      <c r="AA47" s="261">
        <f t="shared" si="10"/>
        <v>0.1</v>
      </c>
      <c r="AB47" s="264">
        <f t="shared" si="11"/>
        <v>0</v>
      </c>
      <c r="AC47" s="264">
        <f t="shared" si="12"/>
        <v>0</v>
      </c>
      <c r="AD47" s="261">
        <f t="shared" si="13"/>
        <v>0</v>
      </c>
      <c r="AE47" s="261">
        <f t="shared" si="14"/>
        <v>0</v>
      </c>
      <c r="AF47" s="258">
        <f t="shared" si="15"/>
        <v>6.4</v>
      </c>
      <c r="AG47" s="258">
        <f t="shared" si="16"/>
        <v>6</v>
      </c>
      <c r="AH47" s="258">
        <f t="shared" si="17"/>
        <v>0</v>
      </c>
      <c r="AI47" s="264">
        <f>IF('Данные индикаторов'!I49="No data","x",IF('Данные индикаторов'!BJ49&lt;1000,"x",ROUND((IF('Данные индикаторов'!I49&gt;AI$54,10,IF('Данные индикаторов'!I49&lt;AI$55,0,10-(AI$54-'Данные индикаторов'!I49)/(AI$54-AI$55)*10))),1)))</f>
        <v>5</v>
      </c>
      <c r="AJ47" s="258">
        <f t="shared" si="18"/>
        <v>2.5</v>
      </c>
      <c r="AK47" s="255">
        <f t="shared" si="19"/>
        <v>4.2</v>
      </c>
      <c r="AL47" s="264">
        <f>ROUND(IF('Данные индикаторов'!M49=0,0,IF('Данные индикаторов'!M49&gt;AL$54,10,IF('Данные индикаторов'!M49&lt;AL$55,0,10-(AL$54-'Данные индикаторов'!M49)/(AL$54-AL$55)*10))),1)</f>
        <v>3.4</v>
      </c>
      <c r="AM47" s="264">
        <f>ROUND(IF('Данные индикаторов'!N49=0,0,IF(LOG('Данные индикаторов'!N49)&gt;LOG(AM$54),10,IF(LOG('Данные индикаторов'!N49)&lt;LOG(AM$55),0,10-(LOG(AM$54)-LOG('Данные индикаторов'!N49))/(LOG(AM$54)-LOG(AM$55))*10))),1)</f>
        <v>3.1</v>
      </c>
      <c r="AN47" s="258">
        <f t="shared" si="20"/>
        <v>3.3</v>
      </c>
      <c r="AO47" s="264">
        <f>'Данные индикаторов'!K49</f>
        <v>9</v>
      </c>
      <c r="AP47" s="264">
        <f>'Данные индикаторов'!L49</f>
        <v>0</v>
      </c>
      <c r="AQ47" s="258">
        <f t="shared" si="21"/>
        <v>6.3</v>
      </c>
      <c r="AR47" s="255">
        <f t="shared" si="22"/>
        <v>6.3</v>
      </c>
    </row>
    <row r="48" spans="1:44" ht="15.75">
      <c r="A48" s="329" t="s">
        <v>258</v>
      </c>
      <c r="B48" s="331" t="s">
        <v>267</v>
      </c>
      <c r="C48" s="328" t="s">
        <v>104</v>
      </c>
      <c r="D48" s="267">
        <f>ROUND(IF('Данные индикаторов'!D50=0,0.1,IF(LOG('Данные индикаторов'!D50)&gt;D$54,10,IF(LOG('Данные индикаторов'!D50)&lt;D$55,0,10-(D$54-LOG('Данные индикаторов'!D50))/(D$54-D$55)*10))),1)</f>
        <v>0.1</v>
      </c>
      <c r="E48" s="267">
        <f>ROUND(IF('Данные индикаторов'!E50=0,0.1,IF(LOG('Данные индикаторов'!E50)&gt;E$54,10,IF(LOG('Данные индикаторов'!E50)&lt;E$55,0,10-(E$54-LOG('Данные индикаторов'!E50))/(E$54-E$55)*10))),1)</f>
        <v>0.1</v>
      </c>
      <c r="F48" s="267">
        <f t="shared" ref="F48:F53" si="92">ROUND((10-GEOMEAN(((10-D48)/10*9+1),((10-E48)/10*9+1)))/9*10,1)</f>
        <v>0.1</v>
      </c>
      <c r="G48" s="267">
        <f>ROUND(IF('Данные индикаторов'!H50="No data",0.1,IF('Данные индикаторов'!H50=0,0,IF(LOG('Данные индикаторов'!H50)&gt;G$54,10,IF(LOG('Данные индикаторов'!H50)&lt;G$55,0,10-(G$54-LOG('Данные индикаторов'!H50))/(G$54-G$55)*10)))),1)</f>
        <v>9.9</v>
      </c>
      <c r="H48" s="267">
        <f>ROUND(IF('Данные индикаторов'!F50=0,0,IF(LOG('Данные индикаторов'!F50)&gt;H$54,10,IF(LOG('Данные индикаторов'!F50)&lt;H$55,0,10-(H$54-LOG('Данные индикаторов'!F50))/(H$54-H$55)*10))),1)</f>
        <v>0</v>
      </c>
      <c r="I48" s="267">
        <f>ROUND(IF('Данные индикаторов'!G50=0,0,IF(LOG('Данные индикаторов'!G50)&gt;I$54,10,IF(LOG('Данные индикаторов'!G50)&lt;I$55,0,10-(I$54-LOG('Данные индикаторов'!G50))/(I$54-I$55)*10))),1)</f>
        <v>0</v>
      </c>
      <c r="J48" s="267">
        <f t="shared" ref="J48:J53" si="93">ROUND((10-GEOMEAN(((10-H48)/10*9+1),((10-I48)/10*9+1)))/9*10,1)</f>
        <v>0</v>
      </c>
      <c r="K48" s="267">
        <f>IF('Данные индикаторов'!J50="No data","x",ROUND(IF('Данные индикаторов'!J50=0,0,IF(LOG('Данные индикаторов'!J50)&gt;K$54,10,IF(LOG('Данные индикаторов'!J50)&lt;K$55,0,10-(K$54-LOG('Данные индикаторов'!J50))/(K$54-K$55)*10))),1))</f>
        <v>8.3000000000000007</v>
      </c>
      <c r="L48" s="270">
        <f>'Данные индикаторов'!D50/'Данные индикаторов'!$BL50</f>
        <v>0</v>
      </c>
      <c r="M48" s="270">
        <f>'Данные индикаторов'!E50/'Данные индикаторов'!$BL50</f>
        <v>0</v>
      </c>
      <c r="N48" s="270">
        <f>IF(G48=0.1,0,'Данные индикаторов'!H50/'Данные индикаторов'!$BL50)</f>
        <v>1.6938734771567557E-2</v>
      </c>
      <c r="O48" s="270">
        <f>'Данные индикаторов'!F50/'Данные индикаторов'!$BL50</f>
        <v>0</v>
      </c>
      <c r="P48" s="270">
        <f>'Данные индикаторов'!G50/'Данные индикаторов'!$BL50</f>
        <v>0</v>
      </c>
      <c r="Q48" s="270">
        <f>IF('Данные индикаторов'!J50="No data","x",'Данные индикаторов'!J50/'Данные индикаторов'!$BL50)</f>
        <v>7.8566937256774431E-3</v>
      </c>
      <c r="R48" s="267">
        <f t="shared" ref="R48:R53" si="94">ROUND(IF(L48&gt;R$54,10,IF(L48&lt;R$55,0,10-(R$54-L48)/(R$54-R$55)*10)),1)</f>
        <v>0</v>
      </c>
      <c r="S48" s="267">
        <f t="shared" ref="S48:S53" si="95">ROUND(IF(M48&gt;S$54,10,IF(M48&lt;S$55,0,10-(S$54-M48)/(S$54-S$55)*10)),1)</f>
        <v>0</v>
      </c>
      <c r="T48" s="267">
        <f t="shared" ref="T48:T53" si="96">ROUND(((10-GEOMEAN(((10-R48)/10*9+1),((10-S48)/10*9+1)))/9*10),1)</f>
        <v>0</v>
      </c>
      <c r="U48" s="267">
        <f t="shared" ref="U48:U53" si="97">ROUND(IF(N48=0,0.1,IF(N48&gt;U$54,10,IF(N48&lt;U$55,0,10-(U$54-N48)/(U$54-U$55)*10))),1)</f>
        <v>10</v>
      </c>
      <c r="V48" s="267">
        <f t="shared" ref="V48:V53" si="98">ROUND(IF(O48&gt;V$54,10,IF(O48&lt;V$55,0,10-(V$54-O48)/(V$54-V$55)*10)),1)</f>
        <v>0</v>
      </c>
      <c r="W48" s="267">
        <f t="shared" ref="W48:W53" si="99">ROUND(IF(P48&gt;W$54,10,IF(P48&lt;W$55,0,10-(W$54-P48)/(W$54-W$55)*10)),1)</f>
        <v>0</v>
      </c>
      <c r="X48" s="267">
        <f t="shared" ref="X48:X53" si="100">ROUND(((10-GEOMEAN(((10-V48)/10*9+1),((10-W48)/10*9+1)))/9*10),1)</f>
        <v>0</v>
      </c>
      <c r="Y48" s="267">
        <f>IF('Данные индикаторов'!J50="No data","x",ROUND(IF(Q48&gt;Y$54,10,IF(Q48&lt;Y$55,0,10-(Y$54-Q48)/(Y$54-Y$55)*10)),1))</f>
        <v>2.6</v>
      </c>
      <c r="Z48" s="261">
        <f t="shared" ref="Z48:Z53" si="101">ROUND(AVERAGE(D48,R48),1)</f>
        <v>0.1</v>
      </c>
      <c r="AA48" s="261">
        <f t="shared" ref="AA48:AA53" si="102">ROUND(AVERAGE(E48,S48),1)</f>
        <v>0.1</v>
      </c>
      <c r="AB48" s="264">
        <f t="shared" ref="AB48:AB53" si="103">ROUND(AVERAGE(V48,H48),1)</f>
        <v>0</v>
      </c>
      <c r="AC48" s="264">
        <f t="shared" ref="AC48:AC53" si="104">ROUND(AVERAGE(W48,I48),1)</f>
        <v>0</v>
      </c>
      <c r="AD48" s="261">
        <f t="shared" ref="AD48:AD53" si="105">ROUND((10-GEOMEAN(((10-AB48)/10*9+1),((10-AC48)/10*9+1)))/9*10,1)</f>
        <v>0</v>
      </c>
      <c r="AE48" s="261">
        <f t="shared" ref="AE48:AE53" si="106">IF(K48="x","x",ROUND((10-GEOMEAN(((10-K48)/10*9+1),((10-Y48)/10*9+1)))/9*10,1))</f>
        <v>6.2</v>
      </c>
      <c r="AF48" s="258">
        <f t="shared" ref="AF48:AF53" si="107">ROUND((10-GEOMEAN(((10-F48)/10*9+1),((10-T48)/10*9+1)))/9*10,1)</f>
        <v>0.1</v>
      </c>
      <c r="AG48" s="258">
        <f t="shared" ref="AG48:AG53" si="108">ROUND(IF(AND(U48="x",G48="x"),"x",(10-GEOMEAN(((10-G48)/10*9+1),((10-U48)/10*9+1)))/9*10),1)</f>
        <v>10</v>
      </c>
      <c r="AH48" s="258">
        <f t="shared" ref="AH48:AH53" si="109">ROUND((10-GEOMEAN(((10-J48)/10*9+1),((10-X48)/10*9+1)))/9*10,1)</f>
        <v>0</v>
      </c>
      <c r="AI48" s="264">
        <f>IF('Данные индикаторов'!I50="No data","x",IF('Данные индикаторов'!BJ50&lt;1000,"x",ROUND((IF('Данные индикаторов'!I50&gt;AI$54,10,IF('Данные индикаторов'!I50&lt;AI$55,0,10-(AI$54-'Данные индикаторов'!I50)/(AI$54-AI$55)*10))),1)))</f>
        <v>6</v>
      </c>
      <c r="AJ48" s="258">
        <f t="shared" ref="AJ48:AJ53" si="110">IF(AND(AE48="x",AI48="x"),"x",ROUND(AVERAGE(AE48,AI48),1))</f>
        <v>6.1</v>
      </c>
      <c r="AK48" s="255">
        <f t="shared" ref="AK48:AK52" si="111">IF(ROUND(IF(AJ48="x",(10-GEOMEAN(((10-AF48)/10*9+1),((10-AG48)/10*9+1),((10-AH48)/10*9+1)))/9*10,(10-GEOMEAN(((10-AF48)/10*9+1),((10-AJ48)/10*9+1),((10-AH48)/10*9+1),((10-AG48)/10*9+1)))/9*10),1)=0,0.1,ROUND(IF(AJ48="x",(10-GEOMEAN(((10-AF48)/10*9+1),((10-AG48)/10*9+1),((10-AH48)/10*9+1)))/9*10,(10-GEOMEAN(((10-AF48)/10*9+1),((10-AJ48)/10*9+1),((10-AH48)/10*9+1),((10-AG48)/10*9+1)))/9*10),1))</f>
        <v>6</v>
      </c>
      <c r="AL48" s="264">
        <f>ROUND(IF('Данные индикаторов'!M50=0,0,IF('Данные индикаторов'!M50&gt;AL$54,10,IF('Данные индикаторов'!M50&lt;AL$55,0,10-(AL$54-'Данные индикаторов'!M50)/(AL$54-AL$55)*10))),1)</f>
        <v>3.4</v>
      </c>
      <c r="AM48" s="264">
        <f>ROUND(IF('Данные индикаторов'!N50=0,0,IF(LOG('Данные индикаторов'!N50)&gt;LOG(AM$54),10,IF(LOG('Данные индикаторов'!N50)&lt;LOG(AM$55),0,10-(LOG(AM$54)-LOG('Данные индикаторов'!N50))/(LOG(AM$54)-LOG(AM$55))*10))),1)</f>
        <v>3.1</v>
      </c>
      <c r="AN48" s="258">
        <f t="shared" ref="AN48:AN53" si="112">ROUND((10-GEOMEAN(((10-AL48)/10*9+1),((10-AM48)/10*9+1)))/9*10,1)</f>
        <v>3.3</v>
      </c>
      <c r="AO48" s="264">
        <f>'Данные индикаторов'!K50</f>
        <v>9</v>
      </c>
      <c r="AP48" s="264">
        <f>'Данные индикаторов'!L50</f>
        <v>0</v>
      </c>
      <c r="AQ48" s="258">
        <f t="shared" ref="AQ48:AQ53" si="113">ROUND((10-GEOMEAN(((10-AO48)/10*9+1),((10-AP48)/10*9+1)))/9*10,1)</f>
        <v>6.3</v>
      </c>
      <c r="AR48" s="255">
        <f t="shared" ref="AR48:AR53" si="114">IF(AQ48&gt;AN48,AQ48,ROUND((10-GEOMEAN(((10-AN48)/10*9+1),((10-AQ48)/10*9+1)))/9*10,1))</f>
        <v>6.3</v>
      </c>
    </row>
    <row r="49" spans="1:44" ht="15.75">
      <c r="A49" s="329" t="s">
        <v>258</v>
      </c>
      <c r="B49" s="331" t="s">
        <v>268</v>
      </c>
      <c r="C49" s="328" t="s">
        <v>108</v>
      </c>
      <c r="D49" s="267">
        <f>ROUND(IF('Данные индикаторов'!D51=0,0.1,IF(LOG('Данные индикаторов'!D51)&gt;D$54,10,IF(LOG('Данные индикаторов'!D51)&lt;D$55,0,10-(D$54-LOG('Данные индикаторов'!D51))/(D$54-D$55)*10))),1)</f>
        <v>9.3000000000000007</v>
      </c>
      <c r="E49" s="267">
        <f>ROUND(IF('Данные индикаторов'!E51=0,0.1,IF(LOG('Данные индикаторов'!E51)&gt;E$54,10,IF(LOG('Данные индикаторов'!E51)&lt;E$55,0,10-(E$54-LOG('Данные индикаторов'!E51))/(E$54-E$55)*10))),1)</f>
        <v>0.1</v>
      </c>
      <c r="F49" s="267">
        <f t="shared" si="92"/>
        <v>6.6</v>
      </c>
      <c r="G49" s="267">
        <f>ROUND(IF('Данные индикаторов'!H51="No data",0.1,IF('Данные индикаторов'!H51=0,0,IF(LOG('Данные индикаторов'!H51)&gt;G$54,10,IF(LOG('Данные индикаторов'!H51)&lt;G$55,0,10-(G$54-LOG('Данные индикаторов'!H51))/(G$54-G$55)*10)))),1)</f>
        <v>8.9</v>
      </c>
      <c r="H49" s="267">
        <f>ROUND(IF('Данные индикаторов'!F51=0,0,IF(LOG('Данные индикаторов'!F51)&gt;H$54,10,IF(LOG('Данные индикаторов'!F51)&lt;H$55,0,10-(H$54-LOG('Данные индикаторов'!F51))/(H$54-H$55)*10))),1)</f>
        <v>2.1</v>
      </c>
      <c r="I49" s="267">
        <f>ROUND(IF('Данные индикаторов'!G51=0,0,IF(LOG('Данные индикаторов'!G51)&gt;I$54,10,IF(LOG('Данные индикаторов'!G51)&lt;I$55,0,10-(I$54-LOG('Данные индикаторов'!G51))/(I$54-I$55)*10))),1)</f>
        <v>0</v>
      </c>
      <c r="J49" s="267">
        <f t="shared" si="93"/>
        <v>1.1000000000000001</v>
      </c>
      <c r="K49" s="267">
        <f>IF('Данные индикаторов'!J51="No data","x",ROUND(IF('Данные индикаторов'!J51=0,0,IF(LOG('Данные индикаторов'!J51)&gt;K$54,10,IF(LOG('Данные индикаторов'!J51)&lt;K$55,0,10-(K$54-LOG('Данные индикаторов'!J51))/(K$54-K$55)*10))),1))</f>
        <v>0</v>
      </c>
      <c r="L49" s="270">
        <f>'Данные индикаторов'!D51/'Данные индикаторов'!$BL51</f>
        <v>1.7713858718076383E-3</v>
      </c>
      <c r="M49" s="270">
        <f>'Данные индикаторов'!E51/'Данные индикаторов'!$BL51</f>
        <v>0</v>
      </c>
      <c r="N49" s="270">
        <f>IF(G49=0.1,0,'Данные индикаторов'!H51/'Данные индикаторов'!$BL51)</f>
        <v>3.9120163766424307E-3</v>
      </c>
      <c r="O49" s="270">
        <f>'Данные индикаторов'!F51/'Данные индикаторов'!$BL51</f>
        <v>3.2266454549149312E-6</v>
      </c>
      <c r="P49" s="270">
        <f>'Данные индикаторов'!G51/'Данные индикаторов'!$BL51</f>
        <v>0</v>
      </c>
      <c r="Q49" s="270">
        <f>IF('Данные индикаторов'!J51="No data","x",'Данные индикаторов'!J51/'Данные индикаторов'!$BL51)</f>
        <v>0</v>
      </c>
      <c r="R49" s="267">
        <f t="shared" si="94"/>
        <v>8.9</v>
      </c>
      <c r="S49" s="267">
        <f t="shared" si="95"/>
        <v>0</v>
      </c>
      <c r="T49" s="267">
        <f t="shared" si="96"/>
        <v>6.2</v>
      </c>
      <c r="U49" s="267">
        <f t="shared" si="97"/>
        <v>2.6</v>
      </c>
      <c r="V49" s="267">
        <f t="shared" si="98"/>
        <v>0</v>
      </c>
      <c r="W49" s="267">
        <f t="shared" si="99"/>
        <v>0</v>
      </c>
      <c r="X49" s="267">
        <f t="shared" si="100"/>
        <v>0</v>
      </c>
      <c r="Y49" s="267">
        <f>IF('Данные индикаторов'!J51="No data","x",ROUND(IF(Q49&gt;Y$54,10,IF(Q49&lt;Y$55,0,10-(Y$54-Q49)/(Y$54-Y$55)*10)),1))</f>
        <v>0</v>
      </c>
      <c r="Z49" s="261">
        <f t="shared" si="101"/>
        <v>9.1</v>
      </c>
      <c r="AA49" s="261">
        <f t="shared" si="102"/>
        <v>0.1</v>
      </c>
      <c r="AB49" s="264">
        <f t="shared" si="103"/>
        <v>1.1000000000000001</v>
      </c>
      <c r="AC49" s="264">
        <f t="shared" si="104"/>
        <v>0</v>
      </c>
      <c r="AD49" s="261">
        <f t="shared" si="105"/>
        <v>0.6</v>
      </c>
      <c r="AE49" s="261">
        <f t="shared" si="106"/>
        <v>0</v>
      </c>
      <c r="AF49" s="258">
        <f t="shared" si="107"/>
        <v>6.4</v>
      </c>
      <c r="AG49" s="258">
        <f t="shared" si="108"/>
        <v>6.8</v>
      </c>
      <c r="AH49" s="258">
        <f t="shared" si="109"/>
        <v>0.6</v>
      </c>
      <c r="AI49" s="264">
        <f>IF('Данные индикаторов'!I51="No data","x",IF('Данные индикаторов'!BJ51&lt;1000,"x",ROUND((IF('Данные индикаторов'!I51&gt;AI$54,10,IF('Данные индикаторов'!I51&lt;AI$55,0,10-(AI$54-'Данные индикаторов'!I51)/(AI$54-AI$55)*10))),1)))</f>
        <v>9</v>
      </c>
      <c r="AJ49" s="258">
        <f t="shared" si="110"/>
        <v>4.5</v>
      </c>
      <c r="AK49" s="255">
        <f t="shared" si="111"/>
        <v>5</v>
      </c>
      <c r="AL49" s="264">
        <f>ROUND(IF('Данные индикаторов'!M51=0,0,IF('Данные индикаторов'!M51&gt;AL$54,10,IF('Данные индикаторов'!M51&lt;AL$55,0,10-(AL$54-'Данные индикаторов'!M51)/(AL$54-AL$55)*10))),1)</f>
        <v>3.4</v>
      </c>
      <c r="AM49" s="264">
        <f>ROUND(IF('Данные индикаторов'!N51=0,0,IF(LOG('Данные индикаторов'!N51)&gt;LOG(AM$54),10,IF(LOG('Данные индикаторов'!N51)&lt;LOG(AM$55),0,10-(LOG(AM$54)-LOG('Данные индикаторов'!N51))/(LOG(AM$54)-LOG(AM$55))*10))),1)</f>
        <v>3.1</v>
      </c>
      <c r="AN49" s="258">
        <f t="shared" si="112"/>
        <v>3.3</v>
      </c>
      <c r="AO49" s="264">
        <f>'Данные индикаторов'!K51</f>
        <v>9</v>
      </c>
      <c r="AP49" s="264">
        <f>'Данные индикаторов'!L51</f>
        <v>0</v>
      </c>
      <c r="AQ49" s="258">
        <f t="shared" si="113"/>
        <v>6.3</v>
      </c>
      <c r="AR49" s="255">
        <f t="shared" si="114"/>
        <v>6.3</v>
      </c>
    </row>
    <row r="50" spans="1:44" ht="15.75">
      <c r="A50" s="329" t="s">
        <v>258</v>
      </c>
      <c r="B50" s="331" t="s">
        <v>269</v>
      </c>
      <c r="C50" s="328" t="s">
        <v>110</v>
      </c>
      <c r="D50" s="267">
        <f>ROUND(IF('Данные индикаторов'!D52=0,0.1,IF(LOG('Данные индикаторов'!D52)&gt;D$54,10,IF(LOG('Данные индикаторов'!D52)&lt;D$55,0,10-(D$54-LOG('Данные индикаторов'!D52))/(D$54-D$55)*10))),1)</f>
        <v>8.9</v>
      </c>
      <c r="E50" s="267">
        <f>ROUND(IF('Данные индикаторов'!E52=0,0.1,IF(LOG('Данные индикаторов'!E52)&gt;E$54,10,IF(LOG('Данные индикаторов'!E52)&lt;E$55,0,10-(E$54-LOG('Данные индикаторов'!E52))/(E$54-E$55)*10))),1)</f>
        <v>0.1</v>
      </c>
      <c r="F50" s="267">
        <f t="shared" si="92"/>
        <v>6.2</v>
      </c>
      <c r="G50" s="267">
        <f>ROUND(IF('Данные индикаторов'!H52="No data",0.1,IF('Данные индикаторов'!H52=0,0,IF(LOG('Данные индикаторов'!H52)&gt;G$54,10,IF(LOG('Данные индикаторов'!H52)&lt;G$55,0,10-(G$54-LOG('Данные индикаторов'!H52))/(G$54-G$55)*10)))),1)</f>
        <v>8.9</v>
      </c>
      <c r="H50" s="267">
        <f>ROUND(IF('Данные индикаторов'!F52=0,0,IF(LOG('Данные индикаторов'!F52)&gt;H$54,10,IF(LOG('Данные индикаторов'!F52)&lt;H$55,0,10-(H$54-LOG('Данные индикаторов'!F52))/(H$54-H$55)*10))),1)</f>
        <v>7.2</v>
      </c>
      <c r="I50" s="267">
        <f>ROUND(IF('Данные индикаторов'!G52=0,0,IF(LOG('Данные индикаторов'!G52)&gt;I$54,10,IF(LOG('Данные индикаторов'!G52)&lt;I$55,0,10-(I$54-LOG('Данные индикаторов'!G52))/(I$54-I$55)*10))),1)</f>
        <v>8.6</v>
      </c>
      <c r="J50" s="267">
        <f t="shared" si="93"/>
        <v>8</v>
      </c>
      <c r="K50" s="267">
        <f>IF('Данные индикаторов'!J52="No data","x",ROUND(IF('Данные индикаторов'!J52=0,0,IF(LOG('Данные индикаторов'!J52)&gt;K$54,10,IF(LOG('Данные индикаторов'!J52)&lt;K$55,0,10-(K$54-LOG('Данные индикаторов'!J52))/(K$54-K$55)*10))),1))</f>
        <v>0</v>
      </c>
      <c r="L50" s="270">
        <f>'Данные индикаторов'!D52/'Данные индикаторов'!$BL52</f>
        <v>1.8446729486410582E-3</v>
      </c>
      <c r="M50" s="270">
        <f>'Данные индикаторов'!E52/'Данные индикаторов'!$BL52</f>
        <v>0</v>
      </c>
      <c r="N50" s="270">
        <f>IF(G50=0.1,0,'Данные индикаторов'!H52/'Данные индикаторов'!$BL52)</f>
        <v>4.9684506530188058E-3</v>
      </c>
      <c r="O50" s="270">
        <f>'Данные индикаторов'!F52/'Данные индикаторов'!$BL52</f>
        <v>1.5458769431992917E-3</v>
      </c>
      <c r="P50" s="270">
        <f>'Данные индикаторов'!G52/'Данные индикаторов'!$BL52</f>
        <v>1.0829037555976802E-3</v>
      </c>
      <c r="Q50" s="270">
        <f>IF('Данные индикаторов'!J52="No data","x",'Данные индикаторов'!J52/'Данные индикаторов'!$BL52)</f>
        <v>0</v>
      </c>
      <c r="R50" s="267">
        <f t="shared" si="94"/>
        <v>9.1999999999999993</v>
      </c>
      <c r="S50" s="267">
        <f t="shared" si="95"/>
        <v>0</v>
      </c>
      <c r="T50" s="267">
        <f t="shared" si="96"/>
        <v>6.5</v>
      </c>
      <c r="U50" s="267">
        <f t="shared" si="97"/>
        <v>3.3</v>
      </c>
      <c r="V50" s="267">
        <f t="shared" si="98"/>
        <v>5.2</v>
      </c>
      <c r="W50" s="267">
        <f t="shared" si="99"/>
        <v>10</v>
      </c>
      <c r="X50" s="267">
        <f t="shared" si="100"/>
        <v>8.5</v>
      </c>
      <c r="Y50" s="267">
        <f>IF('Данные индикаторов'!J52="No data","x",ROUND(IF(Q50&gt;Y$54,10,IF(Q50&lt;Y$55,0,10-(Y$54-Q50)/(Y$54-Y$55)*10)),1))</f>
        <v>0</v>
      </c>
      <c r="Z50" s="261">
        <f t="shared" si="101"/>
        <v>9.1</v>
      </c>
      <c r="AA50" s="261">
        <f t="shared" si="102"/>
        <v>0.1</v>
      </c>
      <c r="AB50" s="264">
        <f t="shared" si="103"/>
        <v>6.2</v>
      </c>
      <c r="AC50" s="264">
        <f t="shared" si="104"/>
        <v>9.3000000000000007</v>
      </c>
      <c r="AD50" s="261">
        <f t="shared" si="105"/>
        <v>8.1</v>
      </c>
      <c r="AE50" s="261">
        <f t="shared" si="106"/>
        <v>0</v>
      </c>
      <c r="AF50" s="258">
        <f t="shared" si="107"/>
        <v>6.4</v>
      </c>
      <c r="AG50" s="258">
        <f t="shared" si="108"/>
        <v>7</v>
      </c>
      <c r="AH50" s="258">
        <f t="shared" si="109"/>
        <v>8.3000000000000007</v>
      </c>
      <c r="AI50" s="264">
        <f>IF('Данные индикаторов'!I52="No data","x",IF('Данные индикаторов'!BJ52&lt;1000,"x",ROUND((IF('Данные индикаторов'!I52&gt;AI$54,10,IF('Данные индикаторов'!I52&lt;AI$55,0,10-(AI$54-'Данные индикаторов'!I52)/(AI$54-AI$55)*10))),1)))</f>
        <v>7</v>
      </c>
      <c r="AJ50" s="258">
        <f t="shared" si="110"/>
        <v>3.5</v>
      </c>
      <c r="AK50" s="255">
        <f t="shared" si="111"/>
        <v>6.6</v>
      </c>
      <c r="AL50" s="264">
        <f>ROUND(IF('Данные индикаторов'!M52=0,0,IF('Данные индикаторов'!M52&gt;AL$54,10,IF('Данные индикаторов'!M52&lt;AL$55,0,10-(AL$54-'Данные индикаторов'!M52)/(AL$54-AL$55)*10))),1)</f>
        <v>3.4</v>
      </c>
      <c r="AM50" s="264">
        <f>ROUND(IF('Данные индикаторов'!N52=0,0,IF(LOG('Данные индикаторов'!N52)&gt;LOG(AM$54),10,IF(LOG('Данные индикаторов'!N52)&lt;LOG(AM$55),0,10-(LOG(AM$54)-LOG('Данные индикаторов'!N52))/(LOG(AM$54)-LOG(AM$55))*10))),1)</f>
        <v>3.1</v>
      </c>
      <c r="AN50" s="258">
        <f t="shared" si="112"/>
        <v>3.3</v>
      </c>
      <c r="AO50" s="264">
        <f>'Данные индикаторов'!K52</f>
        <v>9</v>
      </c>
      <c r="AP50" s="264">
        <f>'Данные индикаторов'!L52</f>
        <v>0</v>
      </c>
      <c r="AQ50" s="258">
        <f t="shared" si="113"/>
        <v>6.3</v>
      </c>
      <c r="AR50" s="255">
        <f t="shared" si="114"/>
        <v>6.3</v>
      </c>
    </row>
    <row r="51" spans="1:44" ht="15.75">
      <c r="A51" s="329" t="s">
        <v>258</v>
      </c>
      <c r="B51" s="330" t="s">
        <v>270</v>
      </c>
      <c r="C51" s="328" t="s">
        <v>109</v>
      </c>
      <c r="D51" s="267">
        <f>ROUND(IF('Данные индикаторов'!D53=0,0.1,IF(LOG('Данные индикаторов'!D53)&gt;D$54,10,IF(LOG('Данные индикаторов'!D53)&lt;D$55,0,10-(D$54-LOG('Данные индикаторов'!D53))/(D$54-D$55)*10))),1)</f>
        <v>7.4</v>
      </c>
      <c r="E51" s="267">
        <f>ROUND(IF('Данные индикаторов'!E53=0,0.1,IF(LOG('Данные индикаторов'!E53)&gt;E$54,10,IF(LOG('Данные индикаторов'!E53)&lt;E$55,0,10-(E$54-LOG('Данные индикаторов'!E53))/(E$54-E$55)*10))),1)</f>
        <v>0.1</v>
      </c>
      <c r="F51" s="267">
        <f t="shared" si="92"/>
        <v>4.7</v>
      </c>
      <c r="G51" s="267">
        <f>ROUND(IF('Данные индикаторов'!H53="No data",0.1,IF('Данные индикаторов'!H53=0,0,IF(LOG('Данные индикаторов'!H53)&gt;G$54,10,IF(LOG('Данные индикаторов'!H53)&lt;G$55,0,10-(G$54-LOG('Данные индикаторов'!H53))/(G$54-G$55)*10)))),1)</f>
        <v>7.5</v>
      </c>
      <c r="H51" s="267">
        <f>ROUND(IF('Данные индикаторов'!F53=0,0,IF(LOG('Данные индикаторов'!F53)&gt;H$54,10,IF(LOG('Данные индикаторов'!F53)&lt;H$55,0,10-(H$54-LOG('Данные индикаторов'!F53))/(H$54-H$55)*10))),1)</f>
        <v>0</v>
      </c>
      <c r="I51" s="267">
        <f>ROUND(IF('Данные индикаторов'!G53=0,0,IF(LOG('Данные индикаторов'!G53)&gt;I$54,10,IF(LOG('Данные индикаторов'!G53)&lt;I$55,0,10-(I$54-LOG('Данные индикаторов'!G53))/(I$54-I$55)*10))),1)</f>
        <v>0</v>
      </c>
      <c r="J51" s="267">
        <f t="shared" si="93"/>
        <v>0</v>
      </c>
      <c r="K51" s="267">
        <f>IF('Данные индикаторов'!J53="No data","x",ROUND(IF('Данные индикаторов'!J53=0,0,IF(LOG('Данные индикаторов'!J53)&gt;K$54,10,IF(LOG('Данные индикаторов'!J53)&lt;K$55,0,10-(K$54-LOG('Данные индикаторов'!J53))/(K$54-K$55)*10))),1))</f>
        <v>0</v>
      </c>
      <c r="L51" s="270">
        <f>'Данные индикаторов'!D53/'Данные индикаторов'!$BL53</f>
        <v>1.8853231009253557E-3</v>
      </c>
      <c r="M51" s="270">
        <f>'Данные индикаторов'!E53/'Данные индикаторов'!$BL53</f>
        <v>0</v>
      </c>
      <c r="N51" s="270">
        <f>IF(G51=0.1,0,'Данные индикаторов'!H53/'Данные индикаторов'!$BL53)</f>
        <v>4.7652531436948881E-3</v>
      </c>
      <c r="O51" s="270">
        <f>'Данные индикаторов'!F53/'Данные индикаторов'!$BL53</f>
        <v>0</v>
      </c>
      <c r="P51" s="270">
        <f>'Данные индикаторов'!G53/'Данные индикаторов'!$BL53</f>
        <v>0</v>
      </c>
      <c r="Q51" s="270">
        <f>IF('Данные индикаторов'!J53="No data","x",'Данные индикаторов'!J53/'Данные индикаторов'!$BL53)</f>
        <v>0</v>
      </c>
      <c r="R51" s="267">
        <f t="shared" si="94"/>
        <v>9.4</v>
      </c>
      <c r="S51" s="267">
        <f t="shared" si="95"/>
        <v>0</v>
      </c>
      <c r="T51" s="267">
        <f t="shared" si="96"/>
        <v>6.8</v>
      </c>
      <c r="U51" s="267">
        <f t="shared" si="97"/>
        <v>3.2</v>
      </c>
      <c r="V51" s="267">
        <f t="shared" si="98"/>
        <v>0</v>
      </c>
      <c r="W51" s="267">
        <f t="shared" si="99"/>
        <v>0</v>
      </c>
      <c r="X51" s="267">
        <f t="shared" si="100"/>
        <v>0</v>
      </c>
      <c r="Y51" s="267">
        <f>IF('Данные индикаторов'!J53="No data","x",ROUND(IF(Q51&gt;Y$54,10,IF(Q51&lt;Y$55,0,10-(Y$54-Q51)/(Y$54-Y$55)*10)),1))</f>
        <v>0</v>
      </c>
      <c r="Z51" s="261">
        <f t="shared" si="101"/>
        <v>8.4</v>
      </c>
      <c r="AA51" s="261">
        <f t="shared" si="102"/>
        <v>0.1</v>
      </c>
      <c r="AB51" s="264">
        <f t="shared" si="103"/>
        <v>0</v>
      </c>
      <c r="AC51" s="264">
        <f t="shared" si="104"/>
        <v>0</v>
      </c>
      <c r="AD51" s="261">
        <f t="shared" si="105"/>
        <v>0</v>
      </c>
      <c r="AE51" s="261">
        <f t="shared" si="106"/>
        <v>0</v>
      </c>
      <c r="AF51" s="258">
        <f t="shared" si="107"/>
        <v>5.9</v>
      </c>
      <c r="AG51" s="258">
        <f t="shared" si="108"/>
        <v>5.8</v>
      </c>
      <c r="AH51" s="258">
        <f t="shared" si="109"/>
        <v>0</v>
      </c>
      <c r="AI51" s="264">
        <f>IF('Данные индикаторов'!I53="No data","x",IF('Данные индикаторов'!BJ53&lt;1000,"x",ROUND((IF('Данные индикаторов'!I53&gt;AI$54,10,IF('Данные индикаторов'!I53&lt;AI$55,0,10-(AI$54-'Данные индикаторов'!I53)/(AI$54-AI$55)*10))),1)))</f>
        <v>10</v>
      </c>
      <c r="AJ51" s="258">
        <f t="shared" si="110"/>
        <v>5</v>
      </c>
      <c r="AK51" s="255">
        <f t="shared" si="111"/>
        <v>4.5</v>
      </c>
      <c r="AL51" s="264">
        <f>ROUND(IF('Данные индикаторов'!M53=0,0,IF('Данные индикаторов'!M53&gt;AL$54,10,IF('Данные индикаторов'!M53&lt;AL$55,0,10-(AL$54-'Данные индикаторов'!M53)/(AL$54-AL$55)*10))),1)</f>
        <v>3.4</v>
      </c>
      <c r="AM51" s="264">
        <f>ROUND(IF('Данные индикаторов'!N53=0,0,IF(LOG('Данные индикаторов'!N53)&gt;LOG(AM$54),10,IF(LOG('Данные индикаторов'!N53)&lt;LOG(AM$55),0,10-(LOG(AM$54)-LOG('Данные индикаторов'!N53))/(LOG(AM$54)-LOG(AM$55))*10))),1)</f>
        <v>3.1</v>
      </c>
      <c r="AN51" s="258">
        <f t="shared" si="112"/>
        <v>3.3</v>
      </c>
      <c r="AO51" s="264">
        <f>'Данные индикаторов'!K53</f>
        <v>9</v>
      </c>
      <c r="AP51" s="264">
        <f>'Данные индикаторов'!L53</f>
        <v>0</v>
      </c>
      <c r="AQ51" s="258">
        <f t="shared" si="113"/>
        <v>6.3</v>
      </c>
      <c r="AR51" s="255">
        <f t="shared" si="114"/>
        <v>6.3</v>
      </c>
    </row>
    <row r="52" spans="1:44" ht="15.75">
      <c r="A52" s="329" t="s">
        <v>258</v>
      </c>
      <c r="B52" s="330" t="s">
        <v>271</v>
      </c>
      <c r="C52" s="328" t="s">
        <v>111</v>
      </c>
      <c r="D52" s="267">
        <f>ROUND(IF('Данные индикаторов'!D54=0,0.1,IF(LOG('Данные индикаторов'!D54)&gt;D$54,10,IF(LOG('Данные индикаторов'!D54)&lt;D$55,0,10-(D$54-LOG('Данные индикаторов'!D54))/(D$54-D$55)*10))),1)</f>
        <v>9.4</v>
      </c>
      <c r="E52" s="267">
        <f>ROUND(IF('Данные индикаторов'!E54=0,0.1,IF(LOG('Данные индикаторов'!E54)&gt;E$54,10,IF(LOG('Данные индикаторов'!E54)&lt;E$55,0,10-(E$54-LOG('Данные индикаторов'!E54))/(E$54-E$55)*10))),1)</f>
        <v>0.1</v>
      </c>
      <c r="F52" s="267">
        <f t="shared" si="92"/>
        <v>6.8</v>
      </c>
      <c r="G52" s="267">
        <f>ROUND(IF('Данные индикаторов'!H54="No data",0.1,IF('Данные индикаторов'!H54=0,0,IF(LOG('Данные индикаторов'!H54)&gt;G$54,10,IF(LOG('Данные индикаторов'!H54)&lt;G$55,0,10-(G$54-LOG('Данные индикаторов'!H54))/(G$54-G$55)*10)))),1)</f>
        <v>9.1</v>
      </c>
      <c r="H52" s="267">
        <f>ROUND(IF('Данные индикаторов'!F54=0,0,IF(LOG('Данные индикаторов'!F54)&gt;H$54,10,IF(LOG('Данные индикаторов'!F54)&lt;H$55,0,10-(H$54-LOG('Данные индикаторов'!F54))/(H$54-H$55)*10))),1)</f>
        <v>6.9</v>
      </c>
      <c r="I52" s="267">
        <f>ROUND(IF('Данные индикаторов'!G54=0,0,IF(LOG('Данные индикаторов'!G54)&gt;I$54,10,IF(LOG('Данные индикаторов'!G54)&lt;I$55,0,10-(I$54-LOG('Данные индикаторов'!G54))/(I$54-I$55)*10))),1)</f>
        <v>8.6</v>
      </c>
      <c r="J52" s="267">
        <f t="shared" si="93"/>
        <v>7.9</v>
      </c>
      <c r="K52" s="267">
        <f>IF('Данные индикаторов'!J54="No data","x",ROUND(IF('Данные индикаторов'!J54=0,0,IF(LOG('Данные индикаторов'!J54)&gt;K$54,10,IF(LOG('Данные индикаторов'!J54)&lt;K$55,0,10-(K$54-LOG('Данные индикаторов'!J54))/(K$54-K$55)*10))),1))</f>
        <v>0</v>
      </c>
      <c r="L52" s="270">
        <f>'Данные индикаторов'!D54/'Данные индикаторов'!$BL54</f>
        <v>1.7666857924977394E-3</v>
      </c>
      <c r="M52" s="270">
        <f>'Данные индикаторов'!E54/'Данные индикаторов'!$BL54</f>
        <v>0</v>
      </c>
      <c r="N52" s="270">
        <f>IF(G52=0.1,0,'Данные индикаторов'!H54/'Данные индикаторов'!$BL54)</f>
        <v>4.0818675763112803E-3</v>
      </c>
      <c r="O52" s="270">
        <f>'Данные индикаторов'!F54/'Данные индикаторов'!$BL54</f>
        <v>7.6436581222582439E-4</v>
      </c>
      <c r="P52" s="270">
        <f>'Данные индикаторов'!G54/'Данные индикаторов'!$BL54</f>
        <v>7.2334595901726937E-4</v>
      </c>
      <c r="Q52" s="270">
        <f>IF('Данные индикаторов'!J54="No data","x",'Данные индикаторов'!J54/'Данные индикаторов'!$BL54)</f>
        <v>0</v>
      </c>
      <c r="R52" s="267">
        <f t="shared" si="94"/>
        <v>8.8000000000000007</v>
      </c>
      <c r="S52" s="267">
        <f t="shared" si="95"/>
        <v>0</v>
      </c>
      <c r="T52" s="267">
        <f t="shared" si="96"/>
        <v>6</v>
      </c>
      <c r="U52" s="267">
        <f t="shared" si="97"/>
        <v>2.7</v>
      </c>
      <c r="V52" s="267">
        <f t="shared" si="98"/>
        <v>2.5</v>
      </c>
      <c r="W52" s="267">
        <f t="shared" si="99"/>
        <v>10</v>
      </c>
      <c r="X52" s="267">
        <f t="shared" si="100"/>
        <v>8</v>
      </c>
      <c r="Y52" s="267">
        <f>IF('Данные индикаторов'!J54="No data","x",ROUND(IF(Q52&gt;Y$54,10,IF(Q52&lt;Y$55,0,10-(Y$54-Q52)/(Y$54-Y$55)*10)),1))</f>
        <v>0</v>
      </c>
      <c r="Z52" s="261">
        <f t="shared" si="101"/>
        <v>9.1</v>
      </c>
      <c r="AA52" s="261">
        <f t="shared" si="102"/>
        <v>0.1</v>
      </c>
      <c r="AB52" s="264">
        <f t="shared" si="103"/>
        <v>4.7</v>
      </c>
      <c r="AC52" s="264">
        <f t="shared" si="104"/>
        <v>9.3000000000000007</v>
      </c>
      <c r="AD52" s="261">
        <f t="shared" si="105"/>
        <v>7.7</v>
      </c>
      <c r="AE52" s="261">
        <f t="shared" si="106"/>
        <v>0</v>
      </c>
      <c r="AF52" s="258">
        <f t="shared" si="107"/>
        <v>6.4</v>
      </c>
      <c r="AG52" s="258">
        <f t="shared" si="108"/>
        <v>7</v>
      </c>
      <c r="AH52" s="258">
        <f t="shared" si="109"/>
        <v>8</v>
      </c>
      <c r="AI52" s="264">
        <f>IF('Данные индикаторов'!I54="No data","x",IF('Данные индикаторов'!BJ54&lt;1000,"x",ROUND((IF('Данные индикаторов'!I54&gt;AI$54,10,IF('Данные индикаторов'!I54&lt;AI$55,0,10-(AI$54-'Данные индикаторов'!I54)/(AI$54-AI$55)*10))),1)))</f>
        <v>10</v>
      </c>
      <c r="AJ52" s="258">
        <f t="shared" si="110"/>
        <v>5</v>
      </c>
      <c r="AK52" s="255">
        <f t="shared" si="111"/>
        <v>6.7</v>
      </c>
      <c r="AL52" s="264">
        <f>ROUND(IF('Данные индикаторов'!M54=0,0,IF('Данные индикаторов'!M54&gt;AL$54,10,IF('Данные индикаторов'!M54&lt;AL$55,0,10-(AL$54-'Данные индикаторов'!M54)/(AL$54-AL$55)*10))),1)</f>
        <v>3.4</v>
      </c>
      <c r="AM52" s="264">
        <f>ROUND(IF('Данные индикаторов'!N54=0,0,IF(LOG('Данные индикаторов'!N54)&gt;LOG(AM$54),10,IF(LOG('Данные индикаторов'!N54)&lt;LOG(AM$55),0,10-(LOG(AM$54)-LOG('Данные индикаторов'!N54))/(LOG(AM$54)-LOG(AM$55))*10))),1)</f>
        <v>3.1</v>
      </c>
      <c r="AN52" s="258">
        <f t="shared" si="112"/>
        <v>3.3</v>
      </c>
      <c r="AO52" s="264">
        <f>'Данные индикаторов'!K54</f>
        <v>9</v>
      </c>
      <c r="AP52" s="264">
        <f>'Данные индикаторов'!L54</f>
        <v>0</v>
      </c>
      <c r="AQ52" s="258">
        <f t="shared" si="113"/>
        <v>6.3</v>
      </c>
      <c r="AR52" s="255">
        <f t="shared" si="114"/>
        <v>6.3</v>
      </c>
    </row>
    <row r="53" spans="1:44" ht="15.75">
      <c r="A53" s="341" t="s">
        <v>258</v>
      </c>
      <c r="B53" s="342" t="s">
        <v>272</v>
      </c>
      <c r="C53" s="343" t="s">
        <v>112</v>
      </c>
      <c r="D53" s="268">
        <f>ROUND(IF('Данные индикаторов'!D55=0,0.1,IF(LOG('Данные индикаторов'!D55)&gt;D$54,10,IF(LOG('Данные индикаторов'!D55)&lt;D$55,0,10-(D$54-LOG('Данные индикаторов'!D55))/(D$54-D$55)*10))),1)</f>
        <v>8.6</v>
      </c>
      <c r="E53" s="268">
        <f>ROUND(IF('Данные индикаторов'!E55=0,0.1,IF(LOG('Данные индикаторов'!E55)&gt;E$54,10,IF(LOG('Данные индикаторов'!E55)&lt;E$55,0,10-(E$54-LOG('Данные индикаторов'!E55))/(E$54-E$55)*10))),1)</f>
        <v>0.1</v>
      </c>
      <c r="F53" s="268">
        <f t="shared" si="92"/>
        <v>5.9</v>
      </c>
      <c r="G53" s="268">
        <f>ROUND(IF('Данные индикаторов'!H55="No data",0.1,IF('Данные индикаторов'!H55=0,0,IF(LOG('Данные индикаторов'!H55)&gt;G$54,10,IF(LOG('Данные индикаторов'!H55)&lt;G$55,0,10-(G$54-LOG('Данные индикаторов'!H55))/(G$54-G$55)*10)))),1)</f>
        <v>1.4</v>
      </c>
      <c r="H53" s="268">
        <f>ROUND(IF('Данные индикаторов'!F55=0,0,IF(LOG('Данные индикаторов'!F55)&gt;H$54,10,IF(LOG('Данные индикаторов'!F55)&lt;H$55,0,10-(H$54-LOG('Данные индикаторов'!F55))/(H$54-H$55)*10))),1)</f>
        <v>0</v>
      </c>
      <c r="I53" s="268">
        <f>ROUND(IF('Данные индикаторов'!G55=0,0,IF(LOG('Данные индикаторов'!G55)&gt;I$54,10,IF(LOG('Данные индикаторов'!G55)&lt;I$55,0,10-(I$54-LOG('Данные индикаторов'!G55))/(I$54-I$55)*10))),1)</f>
        <v>0</v>
      </c>
      <c r="J53" s="268">
        <f t="shared" si="93"/>
        <v>0</v>
      </c>
      <c r="K53" s="268">
        <f>IF('Данные индикаторов'!J55="No data","x",ROUND(IF('Данные индикаторов'!J55=0,0,IF(LOG('Данные индикаторов'!J55)&gt;K$54,10,IF(LOG('Данные индикаторов'!J55)&lt;K$55,0,10-(K$54-LOG('Данные индикаторов'!J55))/(K$54-K$55)*10))),1))</f>
        <v>0</v>
      </c>
      <c r="L53" s="271">
        <f>'Данные индикаторов'!D55/'Данные индикаторов'!$BL55</f>
        <v>2.3687036745416736E-3</v>
      </c>
      <c r="M53" s="271">
        <f>'Данные индикаторов'!E55/'Данные индикаторов'!$BL55</f>
        <v>0</v>
      </c>
      <c r="N53" s="271">
        <f>IF(G53=0.1,0,'Данные индикаторов'!H55/'Данные индикаторов'!$BL55)</f>
        <v>1.8870443778011335E-5</v>
      </c>
      <c r="O53" s="271">
        <f>'Данные индикаторов'!F55/'Данные индикаторов'!$BL55</f>
        <v>0</v>
      </c>
      <c r="P53" s="271">
        <f>'Данные индикаторов'!G55/'Данные индикаторов'!$BL55</f>
        <v>0</v>
      </c>
      <c r="Q53" s="271">
        <f>IF('Данные индикаторов'!J55="No data","x",'Данные индикаторов'!J55/'Данные индикаторов'!$BL55)</f>
        <v>0</v>
      </c>
      <c r="R53" s="268">
        <f t="shared" si="94"/>
        <v>10</v>
      </c>
      <c r="S53" s="268">
        <f t="shared" si="95"/>
        <v>0</v>
      </c>
      <c r="T53" s="268">
        <f t="shared" si="96"/>
        <v>7.6</v>
      </c>
      <c r="U53" s="268">
        <f t="shared" si="97"/>
        <v>0</v>
      </c>
      <c r="V53" s="268">
        <f t="shared" si="98"/>
        <v>0</v>
      </c>
      <c r="W53" s="268">
        <f t="shared" si="99"/>
        <v>0</v>
      </c>
      <c r="X53" s="268">
        <f t="shared" si="100"/>
        <v>0</v>
      </c>
      <c r="Y53" s="268">
        <f>IF('Данные индикаторов'!J55="No data","x",ROUND(IF(Q53&gt;Y$54,10,IF(Q53&lt;Y$55,0,10-(Y$54-Q53)/(Y$54-Y$55)*10)),1))</f>
        <v>0</v>
      </c>
      <c r="Z53" s="262">
        <f t="shared" si="101"/>
        <v>9.3000000000000007</v>
      </c>
      <c r="AA53" s="262">
        <f t="shared" si="102"/>
        <v>0.1</v>
      </c>
      <c r="AB53" s="265">
        <f t="shared" si="103"/>
        <v>0</v>
      </c>
      <c r="AC53" s="265">
        <f t="shared" si="104"/>
        <v>0</v>
      </c>
      <c r="AD53" s="262">
        <f t="shared" si="105"/>
        <v>0</v>
      </c>
      <c r="AE53" s="262">
        <f t="shared" si="106"/>
        <v>0</v>
      </c>
      <c r="AF53" s="259">
        <f t="shared" si="107"/>
        <v>6.8</v>
      </c>
      <c r="AG53" s="259">
        <f t="shared" si="108"/>
        <v>0.7</v>
      </c>
      <c r="AH53" s="259">
        <f t="shared" si="109"/>
        <v>0</v>
      </c>
      <c r="AI53" s="265" t="str">
        <f>IF('Данные индикаторов'!I55="No data","x",IF('Данные индикаторов'!BJ55&lt;1000,"x",ROUND((IF('Данные индикаторов'!I55&gt;AI$54,10,IF('Данные индикаторов'!I55&lt;AI$55,0,10-(AI$54-'Данные индикаторов'!I55)/(AI$54-AI$55)*10))),1)))</f>
        <v>x</v>
      </c>
      <c r="AJ53" s="259">
        <f t="shared" si="110"/>
        <v>0</v>
      </c>
      <c r="AK53" s="256">
        <f>IF(ROUND(IF(AJ53="x",(10-GEOMEAN(((10-AF53)/10*9+1),((10-AG53)/10*9+1),((10-AH53)/10*9+1)))/9*10,(10-GEOMEAN(((10-AF53)/10*9+1),((10-AJ53)/10*9+1),((10-AH53)/10*9+1),((10-AG53)/10*9+1)))/9*10),1)=0,0.1,ROUND(IF(AJ53="x",(10-GEOMEAN(((10-AF53)/10*9+1),((10-AG53)/10*9+1),((10-AH53)/10*9+1)))/9*10,(10-GEOMEAN(((10-AF53)/10*9+1),((10-AJ53)/10*9+1),((10-AH53)/10*9+1),((10-AG53)/10*9+1)))/9*10),1))</f>
        <v>2.5</v>
      </c>
      <c r="AL53" s="265">
        <f>ROUND(IF('Данные индикаторов'!M55=0,0,IF('Данные индикаторов'!M55&gt;AL$54,10,IF('Данные индикаторов'!M55&lt;AL$55,0,10-(AL$54-'Данные индикаторов'!M55)/(AL$54-AL$55)*10))),1)</f>
        <v>3.4</v>
      </c>
      <c r="AM53" s="265">
        <f>ROUND(IF('Данные индикаторов'!N55=0,0,IF(LOG('Данные индикаторов'!N55)&gt;LOG(AM$54),10,IF(LOG('Данные индикаторов'!N55)&lt;LOG(AM$55),0,10-(LOG(AM$54)-LOG('Данные индикаторов'!N55))/(LOG(AM$54)-LOG(AM$55))*10))),1)</f>
        <v>3.1</v>
      </c>
      <c r="AN53" s="259">
        <f t="shared" si="112"/>
        <v>3.3</v>
      </c>
      <c r="AO53" s="265">
        <f>'Данные индикаторов'!K55</f>
        <v>9</v>
      </c>
      <c r="AP53" s="265">
        <f>'Данные индикаторов'!L55</f>
        <v>0</v>
      </c>
      <c r="AQ53" s="259">
        <f t="shared" si="113"/>
        <v>6.3</v>
      </c>
      <c r="AR53" s="256">
        <f t="shared" si="114"/>
        <v>6.3</v>
      </c>
    </row>
    <row r="54" spans="1:44" s="7" customFormat="1" ht="15" customHeight="1">
      <c r="A54" s="29"/>
      <c r="B54" s="22"/>
      <c r="C54" s="65" t="s">
        <v>2</v>
      </c>
      <c r="D54" s="24">
        <v>4</v>
      </c>
      <c r="E54" s="24">
        <v>3.5</v>
      </c>
      <c r="F54" s="24"/>
      <c r="G54" s="24">
        <v>4.5</v>
      </c>
      <c r="H54" s="24">
        <v>5</v>
      </c>
      <c r="I54" s="24">
        <v>4</v>
      </c>
      <c r="J54" s="24"/>
      <c r="K54" s="24">
        <v>5</v>
      </c>
      <c r="L54" s="25"/>
      <c r="M54" s="25"/>
      <c r="N54" s="25"/>
      <c r="O54" s="25"/>
      <c r="P54" s="25"/>
      <c r="Q54" s="23"/>
      <c r="R54" s="26">
        <v>2E-3</v>
      </c>
      <c r="S54" s="26">
        <v>1E-3</v>
      </c>
      <c r="T54" s="27"/>
      <c r="U54" s="26">
        <v>1.4999999999999999E-2</v>
      </c>
      <c r="V54" s="26">
        <v>3.0000000000000001E-3</v>
      </c>
      <c r="W54" s="26">
        <v>5.0000000000000001E-4</v>
      </c>
      <c r="X54" s="26"/>
      <c r="Y54" s="26">
        <v>0.03</v>
      </c>
      <c r="Z54" s="27"/>
      <c r="AA54" s="27"/>
      <c r="AB54" s="27"/>
      <c r="AC54" s="27"/>
      <c r="AD54" s="27"/>
      <c r="AE54" s="27"/>
      <c r="AF54" s="27"/>
      <c r="AG54" s="27"/>
      <c r="AH54" s="27"/>
      <c r="AI54" s="28">
        <v>0.5</v>
      </c>
      <c r="AJ54" s="28"/>
      <c r="AK54" s="22"/>
      <c r="AL54" s="22">
        <v>0.95</v>
      </c>
      <c r="AM54" s="22">
        <v>0.95</v>
      </c>
      <c r="AN54" s="22"/>
      <c r="AO54" s="22"/>
      <c r="AP54" s="22"/>
      <c r="AQ54" s="22"/>
      <c r="AR54" s="22"/>
    </row>
    <row r="55" spans="1:44" s="7" customFormat="1">
      <c r="A55" s="29"/>
      <c r="B55" s="22"/>
      <c r="C55" s="65" t="s">
        <v>1</v>
      </c>
      <c r="D55" s="24">
        <v>1</v>
      </c>
      <c r="E55" s="24">
        <v>0</v>
      </c>
      <c r="F55" s="24"/>
      <c r="G55" s="24">
        <v>1</v>
      </c>
      <c r="H55" s="24">
        <v>0</v>
      </c>
      <c r="I55" s="24">
        <v>0</v>
      </c>
      <c r="J55" s="24"/>
      <c r="K55" s="24">
        <v>0</v>
      </c>
      <c r="L55" s="25"/>
      <c r="M55" s="25"/>
      <c r="N55" s="25"/>
      <c r="O55" s="25"/>
      <c r="P55" s="25"/>
      <c r="Q55" s="23"/>
      <c r="R55" s="26">
        <v>0</v>
      </c>
      <c r="S55" s="26">
        <v>0</v>
      </c>
      <c r="T55" s="27"/>
      <c r="U55" s="26">
        <v>0</v>
      </c>
      <c r="V55" s="26">
        <v>0</v>
      </c>
      <c r="W55" s="26">
        <v>0</v>
      </c>
      <c r="X55" s="26"/>
      <c r="Y55" s="26">
        <v>0</v>
      </c>
      <c r="Z55" s="27"/>
      <c r="AA55" s="27"/>
      <c r="AB55" s="27"/>
      <c r="AC55" s="27"/>
      <c r="AD55" s="27"/>
      <c r="AE55" s="27"/>
      <c r="AF55" s="27"/>
      <c r="AG55" s="27"/>
      <c r="AH55" s="27"/>
      <c r="AI55" s="22">
        <v>0</v>
      </c>
      <c r="AJ55" s="28"/>
      <c r="AK55" s="22"/>
      <c r="AL55" s="22">
        <v>0</v>
      </c>
      <c r="AM55" s="22">
        <v>0.01</v>
      </c>
      <c r="AN55" s="22"/>
      <c r="AO55" s="22"/>
      <c r="AP55" s="22"/>
      <c r="AQ55" s="22"/>
      <c r="AR55" s="22"/>
    </row>
    <row r="56" spans="1:44">
      <c r="Y56" s="73"/>
      <c r="AI56" s="72"/>
    </row>
  </sheetData>
  <sortState xmlns:xlrd2="http://schemas.microsoft.com/office/spreadsheetml/2017/richdata2" ref="B3:C161">
    <sortCondition ref="B3:B161"/>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AC0DF"/>
  </sheetPr>
  <dimension ref="A1:AL57"/>
  <sheetViews>
    <sheetView showGridLines="0" zoomScale="80" zoomScaleNormal="80" workbookViewId="0">
      <pane xSplit="3" ySplit="2" topLeftCell="D3" activePane="bottomRight" state="frozen"/>
      <selection pane="topRight" activeCell="B1" sqref="B1"/>
      <selection pane="bottomLeft" activeCell="A8" sqref="A8"/>
      <selection pane="bottomRight" activeCell="W2" sqref="W2:X2"/>
    </sheetView>
  </sheetViews>
  <sheetFormatPr defaultColWidth="9.140625" defaultRowHeight="15"/>
  <cols>
    <col min="1" max="1" width="12.85546875" style="1" bestFit="1" customWidth="1"/>
    <col min="2" max="2" width="31.85546875" style="1" bestFit="1" customWidth="1"/>
    <col min="3" max="3" width="13.85546875" style="1" bestFit="1" customWidth="1"/>
    <col min="4" max="7" width="7.85546875" style="1" customWidth="1"/>
    <col min="8" max="8" width="8.5703125" style="1" bestFit="1" customWidth="1"/>
    <col min="9" max="9" width="7.85546875" style="6" customWidth="1"/>
    <col min="10" max="10" width="7.85546875" style="5" customWidth="1"/>
    <col min="11" max="11" width="7.85546875" style="4" customWidth="1"/>
    <col min="12" max="13" width="7.85546875" style="77" customWidth="1"/>
    <col min="14" max="16" width="7.85546875" style="1" customWidth="1"/>
    <col min="17" max="18" width="7.85546875" style="4" customWidth="1"/>
    <col min="19" max="21" width="7.85546875" style="6" customWidth="1"/>
    <col min="22" max="22" width="7.85546875" style="4" customWidth="1"/>
    <col min="23" max="27" width="7.85546875" style="6" customWidth="1"/>
    <col min="28" max="28" width="7.85546875" style="4" customWidth="1"/>
    <col min="29" max="29" width="7.85546875" style="6" customWidth="1"/>
    <col min="30" max="30" width="7.85546875" style="4" customWidth="1"/>
    <col min="31" max="32" width="7.85546875" style="1" customWidth="1"/>
    <col min="33" max="37" width="7.85546875" style="4" customWidth="1"/>
    <col min="38" max="38" width="8.42578125" style="8" bestFit="1" customWidth="1"/>
    <col min="39" max="16384" width="9.140625" style="1"/>
  </cols>
  <sheetData>
    <row r="1" spans="1:38">
      <c r="A1" s="355"/>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row>
    <row r="2" spans="1:38" s="9" customFormat="1" ht="133.15" customHeight="1" thickBot="1">
      <c r="A2" s="345" t="s">
        <v>273</v>
      </c>
      <c r="B2" s="345" t="s">
        <v>274</v>
      </c>
      <c r="C2" s="356" t="s">
        <v>275</v>
      </c>
      <c r="D2" s="363" t="s">
        <v>346</v>
      </c>
      <c r="E2" s="363" t="s">
        <v>347</v>
      </c>
      <c r="F2" s="364" t="s">
        <v>348</v>
      </c>
      <c r="G2" s="365" t="s">
        <v>286</v>
      </c>
      <c r="H2" s="363" t="s">
        <v>349</v>
      </c>
      <c r="I2" s="363" t="s">
        <v>349</v>
      </c>
      <c r="J2" s="363" t="s">
        <v>350</v>
      </c>
      <c r="K2" s="365" t="s">
        <v>287</v>
      </c>
      <c r="L2" s="366" t="s">
        <v>351</v>
      </c>
      <c r="M2" s="366" t="s">
        <v>352</v>
      </c>
      <c r="N2" s="363" t="s">
        <v>352</v>
      </c>
      <c r="O2" s="363" t="s">
        <v>353</v>
      </c>
      <c r="P2" s="364" t="s">
        <v>354</v>
      </c>
      <c r="Q2" s="365" t="s">
        <v>355</v>
      </c>
      <c r="R2" s="367" t="s">
        <v>356</v>
      </c>
      <c r="S2" s="363" t="s">
        <v>357</v>
      </c>
      <c r="T2" s="363" t="s">
        <v>358</v>
      </c>
      <c r="U2" s="364" t="s">
        <v>359</v>
      </c>
      <c r="V2" s="365" t="s">
        <v>290</v>
      </c>
      <c r="W2" s="363" t="s">
        <v>360</v>
      </c>
      <c r="X2" s="363" t="s">
        <v>361</v>
      </c>
      <c r="Y2" s="366" t="s">
        <v>362</v>
      </c>
      <c r="Z2" s="366" t="s">
        <v>363</v>
      </c>
      <c r="AA2" s="363" t="s">
        <v>364</v>
      </c>
      <c r="AB2" s="365" t="s">
        <v>291</v>
      </c>
      <c r="AC2" s="363" t="s">
        <v>365</v>
      </c>
      <c r="AD2" s="365" t="s">
        <v>292</v>
      </c>
      <c r="AE2" s="366" t="s">
        <v>366</v>
      </c>
      <c r="AF2" s="365" t="s">
        <v>293</v>
      </c>
      <c r="AG2" s="363" t="s">
        <v>367</v>
      </c>
      <c r="AH2" s="363" t="s">
        <v>368</v>
      </c>
      <c r="AI2" s="366" t="s">
        <v>369</v>
      </c>
      <c r="AJ2" s="363" t="s">
        <v>370</v>
      </c>
      <c r="AK2" s="365" t="s">
        <v>294</v>
      </c>
      <c r="AL2" s="368" t="s">
        <v>371</v>
      </c>
    </row>
    <row r="3" spans="1:38" ht="16.5" thickTop="1">
      <c r="A3" s="329" t="s">
        <v>217</v>
      </c>
      <c r="B3" s="330" t="s">
        <v>218</v>
      </c>
      <c r="C3" s="328" t="s">
        <v>73</v>
      </c>
      <c r="D3" s="278">
        <f>ROUND(IF('Данные индикаторов'!O5="No data",IF((0.1233*LN('Данные индикаторов'!AU5)-0.4559)&gt;D$55,0,IF((0.1233*LN('Данные индикаторов'!AU5)-0.4559)&lt;D$54,10,(D$55-(0.1233*LN('Данные индикаторов'!AU5)-0.4559))/(D$55-D$54)*10)),IF('Данные индикаторов'!O5&gt;D$55,0,IF('Данные индикаторов'!O5&lt;D$54,10,(D$55-'Данные индикаторов'!O5)/(D$55-D$54)*10))),1)</f>
        <v>1.2</v>
      </c>
      <c r="E3" s="278">
        <f>IF('Данные индикаторов'!P5="No data","x",ROUND((IF('Данные индикаторов'!P5=E$54,0,IF(LOG('Данные индикаторов'!P5*1000)&gt;E$55,10,10-(E$55-LOG('Данные индикаторов'!P5*1000))/(E$55-E$54)*10))),1))</f>
        <v>0</v>
      </c>
      <c r="F3" s="279">
        <f>IF('Данные индикаторов'!AK5="No data","x",ROUND(IF('Данные индикаторов'!AK5&gt;F$55,10,IF('Данные индикаторов'!AK5&lt;F$54,0,10-(F$55-'Данные индикаторов'!AK5)/(F$55-F$54)*10)),1))</f>
        <v>1.7</v>
      </c>
      <c r="G3" s="276">
        <f t="shared" ref="G3:G35" si="0">ROUND(IF(E3="x",(10-GEOMEAN(((10-D3)/10*9+1),((10-F3)/10*9+1)))/9*10,(10-GEOMEAN(((10-D3)/10*9+1),((10-E3)/10*9+1),((10-F3)/10*9+1)))/9*10),1)</f>
        <v>1</v>
      </c>
      <c r="H3" s="284">
        <f>IF(OR('Данные индикаторов'!R5="No data",'Данные индикаторов'!S5="No data"),"x",IF(OR('Данные индикаторов'!T5="No data",'Данные индикаторов'!U5="No data"),1-(POWER((POWER(POWER((POWER((10/IF('Данные индикаторов'!R5&lt;10,10,'Данные индикаторов'!R5))*(1/'Данные индикаторов'!S5),0.5))*('Данные индикаторов'!V5)*('Данные индикаторов'!X5),(1/3)),-1)+POWER(POWER((1*('Данные индикаторов'!W5)*('Данные индикаторов'!Y5)),(1/3)),-1))/2,-1)/POWER((((POWER((10/IF('Данные индикаторов'!R5&lt;10,10,'Данные индикаторов'!R5))*(1/'Данные индикаторов'!S5),0.5)+1)/2)*(('Данные индикаторов'!V5+'Данные индикаторов'!W5)/2)*(('Данные индикаторов'!X5+'Данные индикаторов'!Y5)/2)),(1/3))),IF(OR('Данные индикаторов'!R5="No data",'Данные индикаторов'!S5="No data"),"x",1-(POWER((POWER(POWER((POWER((10/IF('Данные индикаторов'!R5&lt;10,10,'Данные индикаторов'!R5))*(1/'Данные индикаторов'!S5),0.5))*(POWER(('Данные индикаторов'!V5*'Данные индикаторов'!T5),0.5))*('Данные индикаторов'!X5),(1/3)),-1)+POWER(POWER(1*(POWER(('Данные индикаторов'!W5*'Данные индикаторов'!U5),0.5))*('Данные индикаторов'!Y5),(1/3)),-1))/2,-1)/POWER((((POWER((10/IF('Данные индикаторов'!R5&lt;10,10,'Данные индикаторов'!R5))*(1/'Данные индикаторов'!S5),0.5)+1)/2)*((POWER(('Данные индикаторов'!V5*'Данные индикаторов'!T5),0.5)+POWER(('Данные индикаторов'!W5*'Данные индикаторов'!U5),0.5))/2)*(('Данные индикаторов'!X5+'Данные индикаторов'!Y5)/2)),(1/3))))))</f>
        <v>0.18026376270396471</v>
      </c>
      <c r="I3" s="278">
        <f t="shared" ref="I3:I19" si="1">IF(H3="x","x",ROUND(IF(H3&gt;I$55,10,IF(H3&lt;I$54,0,10-(I$55-H3)/(I$55-I$54)*10)),1))</f>
        <v>3.3</v>
      </c>
      <c r="J3" s="278">
        <f>IF('Данные индикаторов'!Z5="No data","x",ROUND(IF('Данные индикаторов'!Z5&gt;J$55,10,IF('Данные индикаторов'!Z5&lt;J$54,0,10-(J$55-'Данные индикаторов'!Z5)/(J$55-J$54)*10)),1))</f>
        <v>4.5999999999999996</v>
      </c>
      <c r="K3" s="276">
        <f t="shared" ref="K3:K47" si="2">IF(AND(I3="x",J3="x"),"x",ROUND(AVERAGE(I3,J3),1))</f>
        <v>4</v>
      </c>
      <c r="L3" s="293">
        <f>SUM(IF('Данные индикаторов'!AA5=0,0,'Данные индикаторов'!AA5/1000000),SUM('Данные индикаторов'!AB5:AC5))</f>
        <v>141.06145599999999</v>
      </c>
      <c r="M3" s="294">
        <f>L3/(SUM('Данные индикаторов'!BK$5:'Данные индикаторов'!BK$21))*1000000</f>
        <v>7.3767563869913344</v>
      </c>
      <c r="N3" s="282">
        <f t="shared" ref="N3:N19" si="3">IF(M3="x","x",ROUND(IF(M3&gt;N$55,10,IF(M3&lt;N$54,0,10-(N$55-M3)/(N$55-N$54)*10)),1))</f>
        <v>0.4</v>
      </c>
      <c r="O3" s="282">
        <f>IF('Данные индикаторов'!AD5="No data","x",ROUND(IF('Данные индикаторов'!AD5&gt;O$55,10,IF('Данные индикаторов'!AD5&lt;O$54,0,10-(O$55-'Данные индикаторов'!AD5)/(O$55-O$54)*10)),1))</f>
        <v>0.1</v>
      </c>
      <c r="P3" s="283">
        <f>IF('Данные индикаторов'!Q5="No data","x",ROUND(IF('Данные индикаторов'!Q5&gt;P$55,10,IF('Данные индикаторов'!Q5&lt;P$54,0,10-(P$55-'Данные индикаторов'!Q5)/(P$55-P$54)*10)),1))</f>
        <v>0</v>
      </c>
      <c r="Q3" s="275">
        <f t="shared" ref="Q3:Q47" si="4">ROUND(AVERAGE(N3,O3,P3),1)</f>
        <v>0.2</v>
      </c>
      <c r="R3" s="272">
        <f t="shared" ref="R3:R47" si="5">ROUND(AVERAGE(G3,G3,K3,Q3),1)</f>
        <v>1.6</v>
      </c>
      <c r="S3" s="286">
        <f>IF(AND('Данные индикаторов'!AE5="No data",'Данные индикаторов'!AF5="No data",'Данные индикаторов'!AG5="No data"),"x",SUM('Данные индикаторов'!AE5:AG5))</f>
        <v>4.1360698337149122E-2</v>
      </c>
      <c r="T3" s="283">
        <f t="shared" ref="T3:T19" si="6">IF(S3="x","x",ROUND(IF(S3&gt;T$55,10,IF(S3&lt;T$54,0,10-(T$55-S3)/(T$55-T$54)*10)),1))</f>
        <v>1.4</v>
      </c>
      <c r="U3" s="279">
        <f>IF('Данные индикаторов'!AH5="No data","x",'Данные индикаторов'!AH5)</f>
        <v>1</v>
      </c>
      <c r="V3" s="275">
        <f t="shared" ref="V3:V47" si="7">ROUND(IF(T3="x",U3,IF(U3="x",T3,(10-GEOMEAN(((10-T3)/10*9+1),((10-U3)/10*9+1))))/9*10),1)</f>
        <v>1.2</v>
      </c>
      <c r="W3" s="282">
        <f>IF('Данные индикаторов'!AI5="No data","x",ROUND(IF('Данные индикаторов'!AI5&gt;W$55,10,IF('Данные индикаторов'!AI5&lt;W$54,0,10-(W$55-'Данные индикаторов'!AI5)/(W$55-W$54)*10)),1))</f>
        <v>4</v>
      </c>
      <c r="X3" s="282">
        <f>IF('Данные индикаторов'!AJ5="No data","x",ROUND(IF('Данные индикаторов'!AJ5&gt;X$55,10,IF('Данные индикаторов'!AJ5&lt;X$54,0,10-(X$55-'Данные индикаторов'!AJ5)/(X$55-X$54)*10)),1))</f>
        <v>3.1</v>
      </c>
      <c r="Y3" s="287">
        <f>IF('Данные индикаторов'!AQ5="No data","x",ROUND(IF('Данные индикаторов'!AQ5&gt;Y$55,10,IF('Данные индикаторов'!AQ5&lt;Y$54,0,10-(Y$55-'Данные индикаторов'!AQ5)/(Y$55-Y$54)*10)),1))</f>
        <v>10</v>
      </c>
      <c r="Z3" s="287">
        <f>IF('Данные индикаторов'!AR5="No data","x",ROUND(IF('Данные индикаторов'!AR5&gt;Z$55,10,IF('Данные индикаторов'!AR5&lt;Z$54,0,10-(Z$55-'Данные индикаторов'!AR5)/(Z$55-Z$54)*10)),1))</f>
        <v>5.7</v>
      </c>
      <c r="AA3" s="283">
        <f t="shared" ref="AA3:AA35" si="8">IF(AND(Y3="x",Z3="x"),"x",ROUND(AVERAGE(Y3,Z3),1))</f>
        <v>7.9</v>
      </c>
      <c r="AB3" s="275">
        <f t="shared" ref="AB3:AB34" si="9">IF(AND(W3="x",X3="x",AA3="x"),"x",ROUND(AVERAGE(W3,X3,AA3),1))</f>
        <v>5</v>
      </c>
      <c r="AC3" s="282">
        <f>IF('Данные индикаторов'!AL5="No data","x",ROUND(IF('Данные индикаторов'!AL5&gt;AC$55,10,IF('Данные индикаторов'!AL5&lt;AC$54,0,10-(AC$55-'Данные индикаторов'!AL5)/(AC$55-AC$54)*10)),1))</f>
        <v>0.6</v>
      </c>
      <c r="AD3" s="275">
        <f t="shared" ref="AD3:AD47" si="10">AC3</f>
        <v>0.6</v>
      </c>
      <c r="AE3" s="290">
        <f>IF(OR('Данные индикаторов'!AM5="No data",'Данные индикаторов'!BK5="No data"),"x",('Данные индикаторов'!AM5/'Данные индикаторов'!BK5))</f>
        <v>0</v>
      </c>
      <c r="AF3" s="275">
        <f t="shared" ref="AF3:AF19" si="11">IF(AE3="x","x",ROUND(IF(AE3&gt;AF$55,10,IF(AE3&lt;AF$54,0,10-(AF$55-AE3)/(AF$55-AF$54)*10)),1))</f>
        <v>0</v>
      </c>
      <c r="AG3" s="282">
        <f>IF('Данные индикаторов'!AN5="No data","x",ROUND(IF('Данные индикаторов'!AN5&lt;$AG$54,10,IF('Данные индикаторов'!AN5&gt;$AG$55,0,($AG$55-'Данные индикаторов'!AN5)/($AG$55-$AG$54)*10)),1))</f>
        <v>1.3</v>
      </c>
      <c r="AH3" s="282">
        <f>IF('Данные индикаторов'!AO5="No data","x",ROUND(IF('Данные индикаторов'!AO5&gt;$AH$55,10,IF('Данные индикаторов'!AO5&lt;$AH$54,0,10-($AH$55-'Данные индикаторов'!AO5)/($AH$55-$AH$54)*10)),1))</f>
        <v>0</v>
      </c>
      <c r="AI3" s="287">
        <f>IF('Данные индикаторов'!AP5="No data","x",ROUND(IF('Данные индикаторов'!AP5&gt;$AI$55,10,IF('Данные индикаторов'!AP5&lt;$AI$54,0,10-($AI$55-'Данные индикаторов'!AP5)/($AI$55-$AI$54)*10)),1))</f>
        <v>1.3</v>
      </c>
      <c r="AJ3" s="282">
        <f t="shared" ref="AJ3:AJ47" si="12">AI3</f>
        <v>1.3</v>
      </c>
      <c r="AK3" s="275">
        <f t="shared" ref="AK3:AK47" si="13">ROUND(AVERAGE(AH3,AJ3,AG3),1)</f>
        <v>0.9</v>
      </c>
      <c r="AL3" s="272">
        <f t="shared" ref="AL3:AL34" si="14">IF(AND(AD3="x",AF3="x"),ROUND((10-GEOMEAN(((10-AB3)/10*9+1),((10-V3)/10*9+1),((10-AK3)/10*9+1)))/9*10,1),IF(AND(AB3="x",AF3="x"),ROUND((10-GEOMEAN(((10-V3)/10*9+1),((10-AD3)/10*9+1),((10-AK3)/10*9+1)))/9*10,1),IF(AND(AD3="x",AF3="x"),ROUND((10-GEOMEAN(((10-V3)/10*9+1),((10-AB3)/10*9+1),((10-AK3)/10*9+1)))/9*10,1),IF(AF3="x",ROUND((10-GEOMEAN(((10-V3)/10*9+1),((10-AB3)/10*9+1),((10-AD3)/10*9+1),((10-AK3)/10*9+1)))/9*10,1),IF(AF3&lt;ROUND((10-GEOMEAN(((10-V3)/10*9+1),((10-AB3)/10*9+1),((10-AD3)/10*9+1),((10-AK3)/10*9+1)))/9*10,1),ROUND((10-GEOMEAN(((10-V3)/10*9+1),((10-AB3)/10*9+1),((10-AD3)/10*9+1),((10-AK3)/10*9+1)))/9*10,1),ROUND((10-GEOMEAN(((10-V3)/10*9+1),((10-AB3)/10*9+1),((10-AD3)/10*9+1),((10-AF3)/10*9+1),((10-AK3)/10*9+1)))/9*10,1))))))</f>
        <v>2.1</v>
      </c>
    </row>
    <row r="4" spans="1:38" ht="15.75">
      <c r="A4" s="329" t="s">
        <v>217</v>
      </c>
      <c r="B4" s="330" t="s">
        <v>219</v>
      </c>
      <c r="C4" s="328" t="s">
        <v>74</v>
      </c>
      <c r="D4" s="278">
        <f>ROUND(IF('Данные индикаторов'!O6="No data",IF((0.1233*LN('Данные индикаторов'!AU6)-0.4559)&gt;D$55,0,IF((0.1233*LN('Данные индикаторов'!AU6)-0.4559)&lt;D$54,10,(D$55-(0.1233*LN('Данные индикаторов'!AU6)-0.4559))/(D$55-D$54)*10)),IF('Данные индикаторов'!O6&gt;D$55,0,IF('Данные индикаторов'!O6&lt;D$54,10,(D$55-'Данные индикаторов'!O6)/(D$55-D$54)*10))),1)</f>
        <v>1.6</v>
      </c>
      <c r="E4" s="278">
        <f>IF('Данные индикаторов'!P6="No data","x",ROUND((IF('Данные индикаторов'!P6=E$54,0,IF(LOG('Данные индикаторов'!P6*1000)&gt;E$55,10,10-(E$55-LOG('Данные индикаторов'!P6*1000))/(E$55-E$54)*10))),1))</f>
        <v>1.5</v>
      </c>
      <c r="F4" s="279">
        <f>IF('Данные индикаторов'!AK6="No data","x",ROUND(IF('Данные индикаторов'!AK6&gt;F$55,10,IF('Данные индикаторов'!AK6&lt;F$54,0,10-(F$55-'Данные индикаторов'!AK6)/(F$55-F$54)*10)),1))</f>
        <v>1.9</v>
      </c>
      <c r="G4" s="276">
        <f t="shared" si="0"/>
        <v>1.7</v>
      </c>
      <c r="H4" s="284">
        <f>IF(OR('Данные индикаторов'!R6="No data",'Данные индикаторов'!S6="No data"),"x",IF(OR('Данные индикаторов'!T6="No data",'Данные индикаторов'!U6="No data"),1-(POWER((POWER(POWER((POWER((10/IF('Данные индикаторов'!R6&lt;10,10,'Данные индикаторов'!R6))*(1/'Данные индикаторов'!S6),0.5))*('Данные индикаторов'!V6)*('Данные индикаторов'!X6),(1/3)),-1)+POWER(POWER((1*('Данные индикаторов'!W6)*('Данные индикаторов'!Y6)),(1/3)),-1))/2,-1)/POWER((((POWER((10/IF('Данные индикаторов'!R6&lt;10,10,'Данные индикаторов'!R6))*(1/'Данные индикаторов'!S6),0.5)+1)/2)*(('Данные индикаторов'!V6+'Данные индикаторов'!W6)/2)*(('Данные индикаторов'!X6+'Данные индикаторов'!Y6)/2)),(1/3))),IF(OR('Данные индикаторов'!R6="No data",'Данные индикаторов'!S6="No data"),"x",1-(POWER((POWER(POWER((POWER((10/IF('Данные индикаторов'!R6&lt;10,10,'Данные индикаторов'!R6))*(1/'Данные индикаторов'!S6),0.5))*(POWER(('Данные индикаторов'!V6*'Данные индикаторов'!T6),0.5))*('Данные индикаторов'!X6),(1/3)),-1)+POWER(POWER(1*(POWER(('Данные индикаторов'!W6*'Данные индикаторов'!U6),0.5))*('Данные индикаторов'!Y6),(1/3)),-1))/2,-1)/POWER((((POWER((10/IF('Данные индикаторов'!R6&lt;10,10,'Данные индикаторов'!R6))*(1/'Данные индикаторов'!S6),0.5)+1)/2)*((POWER(('Данные индикаторов'!V6*'Данные индикаторов'!T6),0.5)+POWER(('Данные индикаторов'!W6*'Данные индикаторов'!U6),0.5))/2)*(('Данные индикаторов'!X6+'Данные индикаторов'!Y6)/2)),(1/3))))))</f>
        <v>0.28392730456528992</v>
      </c>
      <c r="I4" s="278">
        <f t="shared" si="1"/>
        <v>5.2</v>
      </c>
      <c r="J4" s="278">
        <f>IF('Данные индикаторов'!Z6="No data","x",ROUND(IF('Данные индикаторов'!Z6&gt;J$55,10,IF('Данные индикаторов'!Z6&lt;J$54,0,10-(J$55-'Данные индикаторов'!Z6)/(J$55-J$54)*10)),1))</f>
        <v>4.5</v>
      </c>
      <c r="K4" s="276">
        <f t="shared" si="2"/>
        <v>4.9000000000000004</v>
      </c>
      <c r="L4" s="293">
        <f>SUM(IF('Данные индикаторов'!AA6=0,0,'Данные индикаторов'!AA6/1000000),SUM('Данные индикаторов'!AB6:AC6))</f>
        <v>141.06145599999999</v>
      </c>
      <c r="M4" s="293">
        <f>L4/(SUM('Данные индикаторов'!BK$5:'Данные индикаторов'!BK$21))*1000000</f>
        <v>7.3767563869913344</v>
      </c>
      <c r="N4" s="278">
        <f t="shared" si="3"/>
        <v>0.4</v>
      </c>
      <c r="O4" s="278">
        <f>IF('Данные индикаторов'!AD6="No data","x",ROUND(IF('Данные индикаторов'!AD6&gt;O$55,10,IF('Данные индикаторов'!AD6&lt;O$54,0,10-(O$55-'Данные индикаторов'!AD6)/(O$55-O$54)*10)),1))</f>
        <v>0.1</v>
      </c>
      <c r="P4" s="279">
        <f>IF('Данные индикаторов'!Q6="No data","x",ROUND(IF('Данные индикаторов'!Q6&gt;P$55,10,IF('Данные индикаторов'!Q6&lt;P$54,0,10-(P$55-'Данные индикаторов'!Q6)/(P$55-P$54)*10)),1))</f>
        <v>0</v>
      </c>
      <c r="Q4" s="276">
        <f t="shared" si="4"/>
        <v>0.2</v>
      </c>
      <c r="R4" s="273">
        <f t="shared" si="5"/>
        <v>2.1</v>
      </c>
      <c r="S4" s="284">
        <f>IF(AND('Данные индикаторов'!AE6="No data",'Данные индикаторов'!AF6="No data",'Данные индикаторов'!AG6="No data"),"x",SUM('Данные индикаторов'!AE6:AG6))</f>
        <v>4.1282975682096545E-2</v>
      </c>
      <c r="T4" s="279">
        <f t="shared" si="6"/>
        <v>1.4</v>
      </c>
      <c r="U4" s="279">
        <f>IF('Данные индикаторов'!AH6="No data","x",'Данные индикаторов'!AH6)</f>
        <v>1</v>
      </c>
      <c r="V4" s="276">
        <f t="shared" si="7"/>
        <v>1.2</v>
      </c>
      <c r="W4" s="278">
        <f>IF('Данные индикаторов'!AI6="No data","x",ROUND(IF('Данные индикаторов'!AI6&gt;W$55,10,IF('Данные индикаторов'!AI6&lt;W$54,0,10-(W$55-'Данные индикаторов'!AI6)/(W$55-W$54)*10)),1))</f>
        <v>1.8</v>
      </c>
      <c r="X4" s="278">
        <f>IF('Данные индикаторов'!AJ6="No data","x",ROUND(IF('Данные индикаторов'!AJ6&gt;X$55,10,IF('Данные индикаторов'!AJ6&lt;X$54,0,10-(X$55-'Данные индикаторов'!AJ6)/(X$55-X$54)*10)),1))</f>
        <v>3.8</v>
      </c>
      <c r="Y4" s="288">
        <f>IF('Данные индикаторов'!AQ6="No data","x",ROUND(IF('Данные индикаторов'!AQ6&gt;Y$55,10,IF('Данные индикаторов'!AQ6&lt;Y$54,0,10-(Y$55-'Данные индикаторов'!AQ6)/(Y$55-Y$54)*10)),1))</f>
        <v>7</v>
      </c>
      <c r="Z4" s="288">
        <f>IF('Данные индикаторов'!AR6="No data","x",ROUND(IF('Данные индикаторов'!AR6&gt;Z$55,10,IF('Данные индикаторов'!AR6&lt;Z$54,0,10-(Z$55-'Данные индикаторов'!AR6)/(Z$55-Z$54)*10)),1))</f>
        <v>5.7</v>
      </c>
      <c r="AA4" s="279">
        <f t="shared" si="8"/>
        <v>6.4</v>
      </c>
      <c r="AB4" s="276">
        <f t="shared" si="9"/>
        <v>4</v>
      </c>
      <c r="AC4" s="278">
        <f>IF('Данные индикаторов'!AL6="No data","x",ROUND(IF('Данные индикаторов'!AL6&gt;AC$55,10,IF('Данные индикаторов'!AL6&lt;AC$54,0,10-(AC$55-'Данные индикаторов'!AL6)/(AC$55-AC$54)*10)),1))</f>
        <v>1.6</v>
      </c>
      <c r="AD4" s="276">
        <f t="shared" si="10"/>
        <v>1.6</v>
      </c>
      <c r="AE4" s="291">
        <f>IF(OR('Данные индикаторов'!AM6="No data",'Данные индикаторов'!BK6="No data"),"x",('Данные индикаторов'!AM6/'Данные индикаторов'!BK6))</f>
        <v>0</v>
      </c>
      <c r="AF4" s="276">
        <f t="shared" si="11"/>
        <v>0</v>
      </c>
      <c r="AG4" s="278">
        <f>IF('Данные индикаторов'!AN6="No data","x",ROUND(IF('Данные индикаторов'!AN6&lt;$AG$54,10,IF('Данные индикаторов'!AN6&gt;$AG$55,0,($AG$55-'Данные индикаторов'!AN6)/($AG$55-$AG$54)*10)),1))</f>
        <v>1.3</v>
      </c>
      <c r="AH4" s="278">
        <f>IF('Данные индикаторов'!AO6="No data","x",ROUND(IF('Данные индикаторов'!AO6&gt;$AH$55,10,IF('Данные индикаторов'!AO6&lt;$AH$54,0,10-($AH$55-'Данные индикаторов'!AO6)/($AH$55-$AH$54)*10)),1))</f>
        <v>0</v>
      </c>
      <c r="AI4" s="288">
        <f>IF('Данные индикаторов'!AP6="No data","x",ROUND(IF('Данные индикаторов'!AP6&gt;$AI$55,10,IF('Данные индикаторов'!AP6&lt;$AI$54,0,10-($AI$55-'Данные индикаторов'!AP6)/($AI$55-$AI$54)*10)),1))</f>
        <v>1.3</v>
      </c>
      <c r="AJ4" s="278">
        <f t="shared" si="12"/>
        <v>1.3</v>
      </c>
      <c r="AK4" s="276">
        <f t="shared" si="13"/>
        <v>0.9</v>
      </c>
      <c r="AL4" s="273">
        <f t="shared" si="14"/>
        <v>2</v>
      </c>
    </row>
    <row r="5" spans="1:38" ht="15.75">
      <c r="A5" s="329" t="s">
        <v>217</v>
      </c>
      <c r="B5" s="330" t="s">
        <v>220</v>
      </c>
      <c r="C5" s="328" t="s">
        <v>75</v>
      </c>
      <c r="D5" s="278">
        <f>ROUND(IF('Данные индикаторов'!O7="No data",IF((0.1233*LN('Данные индикаторов'!AU7)-0.4559)&gt;D$55,0,IF((0.1233*LN('Данные индикаторов'!AU7)-0.4559)&lt;D$54,10,(D$55-(0.1233*LN('Данные индикаторов'!AU7)-0.4559))/(D$55-D$54)*10)),IF('Данные индикаторов'!O7&gt;D$55,0,IF('Данные индикаторов'!O7&lt;D$54,10,(D$55-'Данные индикаторов'!O7)/(D$55-D$54)*10))),1)</f>
        <v>1.8</v>
      </c>
      <c r="E5" s="278">
        <f>IF('Данные индикаторов'!P7="No data","x",ROUND((IF('Данные индикаторов'!P7=E$54,0,IF(LOG('Данные индикаторов'!P7*1000)&gt;E$55,10,10-(E$55-LOG('Данные индикаторов'!P7*1000))/(E$55-E$54)*10))),1))</f>
        <v>1</v>
      </c>
      <c r="F5" s="279">
        <f>IF('Данные индикаторов'!AK7="No data","x",ROUND(IF('Данные индикаторов'!AK7&gt;F$55,10,IF('Данные индикаторов'!AK7&lt;F$54,0,10-(F$55-'Данные индикаторов'!AK7)/(F$55-F$54)*10)),1))</f>
        <v>1.9</v>
      </c>
      <c r="G5" s="276">
        <f t="shared" si="0"/>
        <v>1.6</v>
      </c>
      <c r="H5" s="284">
        <f>IF(OR('Данные индикаторов'!R7="No data",'Данные индикаторов'!S7="No data"),"x",IF(OR('Данные индикаторов'!T7="No data",'Данные индикаторов'!U7="No data"),1-(POWER((POWER(POWER((POWER((10/IF('Данные индикаторов'!R7&lt;10,10,'Данные индикаторов'!R7))*(1/'Данные индикаторов'!S7),0.5))*('Данные индикаторов'!V7)*('Данные индикаторов'!X7),(1/3)),-1)+POWER(POWER((1*('Данные индикаторов'!W7)*('Данные индикаторов'!Y7)),(1/3)),-1))/2,-1)/POWER((((POWER((10/IF('Данные индикаторов'!R7&lt;10,10,'Данные индикаторов'!R7))*(1/'Данные индикаторов'!S7),0.5)+1)/2)*(('Данные индикаторов'!V7+'Данные индикаторов'!W7)/2)*(('Данные индикаторов'!X7+'Данные индикаторов'!Y7)/2)),(1/3))),IF(OR('Данные индикаторов'!R7="No data",'Данные индикаторов'!S7="No data"),"x",1-(POWER((POWER(POWER((POWER((10/IF('Данные индикаторов'!R7&lt;10,10,'Данные индикаторов'!R7))*(1/'Данные индикаторов'!S7),0.5))*(POWER(('Данные индикаторов'!V7*'Данные индикаторов'!T7),0.5))*('Данные индикаторов'!X7),(1/3)),-1)+POWER(POWER(1*(POWER(('Данные индикаторов'!W7*'Данные индикаторов'!U7),0.5))*('Данные индикаторов'!Y7),(1/3)),-1))/2,-1)/POWER((((POWER((10/IF('Данные индикаторов'!R7&lt;10,10,'Данные индикаторов'!R7))*(1/'Данные индикаторов'!S7),0.5)+1)/2)*((POWER(('Данные индикаторов'!V7*'Данные индикаторов'!T7),0.5)+POWER(('Данные индикаторов'!W7*'Данные индикаторов'!U7),0.5))/2)*(('Данные индикаторов'!X7+'Данные индикаторов'!Y7)/2)),(1/3))))))</f>
        <v>0.2257699387115486</v>
      </c>
      <c r="I5" s="278">
        <f t="shared" si="1"/>
        <v>4.0999999999999996</v>
      </c>
      <c r="J5" s="278">
        <f>IF('Данные индикаторов'!Z7="No data","x",ROUND(IF('Данные индикаторов'!Z7&gt;J$55,10,IF('Данные индикаторов'!Z7&lt;J$54,0,10-(J$55-'Данные индикаторов'!Z7)/(J$55-J$54)*10)),1))</f>
        <v>4.3</v>
      </c>
      <c r="K5" s="276">
        <f t="shared" si="2"/>
        <v>4.2</v>
      </c>
      <c r="L5" s="293">
        <f>SUM(IF('Данные индикаторов'!AA7=0,0,'Данные индикаторов'!AA7/1000000),SUM('Данные индикаторов'!AB7:AC7))</f>
        <v>141.06145599999999</v>
      </c>
      <c r="M5" s="293">
        <f>L5/(SUM('Данные индикаторов'!BK$5:'Данные индикаторов'!BK$21))*1000000</f>
        <v>7.3767563869913344</v>
      </c>
      <c r="N5" s="278">
        <f t="shared" si="3"/>
        <v>0.4</v>
      </c>
      <c r="O5" s="278">
        <f>IF('Данные индикаторов'!AD7="No data","x",ROUND(IF('Данные индикаторов'!AD7&gt;O$55,10,IF('Данные индикаторов'!AD7&lt;O$54,0,10-(O$55-'Данные индикаторов'!AD7)/(O$55-O$54)*10)),1))</f>
        <v>0.1</v>
      </c>
      <c r="P5" s="279">
        <f>IF('Данные индикаторов'!Q7="No data","x",ROUND(IF('Данные индикаторов'!Q7&gt;P$55,10,IF('Данные индикаторов'!Q7&lt;P$54,0,10-(P$55-'Данные индикаторов'!Q7)/(P$55-P$54)*10)),1))</f>
        <v>0</v>
      </c>
      <c r="Q5" s="276">
        <f t="shared" si="4"/>
        <v>0.2</v>
      </c>
      <c r="R5" s="273">
        <f t="shared" si="5"/>
        <v>1.9</v>
      </c>
      <c r="S5" s="284">
        <f>IF(AND('Данные индикаторов'!AE7="No data",'Данные индикаторов'!AF7="No data",'Данные индикаторов'!AG7="No data"),"x",SUM('Данные индикаторов'!AE7:AG7))</f>
        <v>4.3182407276735411E-2</v>
      </c>
      <c r="T5" s="279">
        <f t="shared" si="6"/>
        <v>1.4</v>
      </c>
      <c r="U5" s="279">
        <f>IF('Данные индикаторов'!AH7="No data","x",'Данные индикаторов'!AH7)</f>
        <v>7</v>
      </c>
      <c r="V5" s="276">
        <f t="shared" si="7"/>
        <v>4.8</v>
      </c>
      <c r="W5" s="278">
        <f>IF('Данные индикаторов'!AI7="No data","x",ROUND(IF('Данные индикаторов'!AI7&gt;W$55,10,IF('Данные индикаторов'!AI7&lt;W$54,0,10-(W$55-'Данные индикаторов'!AI7)/(W$55-W$54)*10)),1))</f>
        <v>3.6</v>
      </c>
      <c r="X5" s="278">
        <f>IF('Данные индикаторов'!AJ7="No data","x",ROUND(IF('Данные индикаторов'!AJ7&gt;X$55,10,IF('Данные индикаторов'!AJ7&lt;X$54,0,10-(X$55-'Данные индикаторов'!AJ7)/(X$55-X$54)*10)),1))</f>
        <v>3</v>
      </c>
      <c r="Y5" s="288">
        <f>IF('Данные индикаторов'!AQ7="No data","x",ROUND(IF('Данные индикаторов'!AQ7&gt;Y$55,10,IF('Данные индикаторов'!AQ7&lt;Y$54,0,10-(Y$55-'Данные индикаторов'!AQ7)/(Y$55-Y$54)*10)),1))</f>
        <v>4.9000000000000004</v>
      </c>
      <c r="Z5" s="288">
        <f>IF('Данные индикаторов'!AR7="No data","x",ROUND(IF('Данные индикаторов'!AR7&gt;Z$55,10,IF('Данные индикаторов'!AR7&lt;Z$54,0,10-(Z$55-'Данные индикаторов'!AR7)/(Z$55-Z$54)*10)),1))</f>
        <v>5.7</v>
      </c>
      <c r="AA5" s="279">
        <f t="shared" si="8"/>
        <v>5.3</v>
      </c>
      <c r="AB5" s="276">
        <f t="shared" si="9"/>
        <v>4</v>
      </c>
      <c r="AC5" s="278">
        <f>IF('Данные индикаторов'!AL7="No data","x",ROUND(IF('Данные индикаторов'!AL7&gt;AC$55,10,IF('Данные индикаторов'!AL7&lt;AC$54,0,10-(AC$55-'Данные индикаторов'!AL7)/(AC$55-AC$54)*10)),1))</f>
        <v>1.4</v>
      </c>
      <c r="AD5" s="276">
        <f t="shared" si="10"/>
        <v>1.4</v>
      </c>
      <c r="AE5" s="291">
        <f>IF(OR('Данные индикаторов'!AM7="No data",'Данные индикаторов'!BK7="No data"),"x",('Данные индикаторов'!AM7/'Данные индикаторов'!BK7))</f>
        <v>0</v>
      </c>
      <c r="AF5" s="276">
        <f t="shared" si="11"/>
        <v>0</v>
      </c>
      <c r="AG5" s="278">
        <f>IF('Данные индикаторов'!AN7="No data","x",ROUND(IF('Данные индикаторов'!AN7&lt;$AG$54,10,IF('Данные индикаторов'!AN7&gt;$AG$55,0,($AG$55-'Данные индикаторов'!AN7)/($AG$55-$AG$54)*10)),1))</f>
        <v>1.3</v>
      </c>
      <c r="AH5" s="278">
        <f>IF('Данные индикаторов'!AO7="No data","x",ROUND(IF('Данные индикаторов'!AO7&gt;$AH$55,10,IF('Данные индикаторов'!AO7&lt;$AH$54,0,10-($AH$55-'Данные индикаторов'!AO7)/($AH$55-$AH$54)*10)),1))</f>
        <v>0</v>
      </c>
      <c r="AI5" s="288">
        <f>IF('Данные индикаторов'!AP7="No data","x",ROUND(IF('Данные индикаторов'!AP7&gt;$AI$55,10,IF('Данные индикаторов'!AP7&lt;$AI$54,0,10-($AI$55-'Данные индикаторов'!AP7)/($AI$55-$AI$54)*10)),1))</f>
        <v>1.3</v>
      </c>
      <c r="AJ5" s="278">
        <f t="shared" si="12"/>
        <v>1.3</v>
      </c>
      <c r="AK5" s="276">
        <f t="shared" si="13"/>
        <v>0.9</v>
      </c>
      <c r="AL5" s="273">
        <f t="shared" si="14"/>
        <v>2.9</v>
      </c>
    </row>
    <row r="6" spans="1:38" ht="15.75">
      <c r="A6" s="329" t="s">
        <v>217</v>
      </c>
      <c r="B6" s="331" t="s">
        <v>221</v>
      </c>
      <c r="C6" s="332" t="s">
        <v>76</v>
      </c>
      <c r="D6" s="278">
        <f>ROUND(IF('Данные индикаторов'!O8="No data",IF((0.1233*LN('Данные индикаторов'!AU8)-0.4559)&gt;D$55,0,IF((0.1233*LN('Данные индикаторов'!AU8)-0.4559)&lt;D$54,10,(D$55-(0.1233*LN('Данные индикаторов'!AU8)-0.4559))/(D$55-D$54)*10)),IF('Данные индикаторов'!O8&gt;D$55,0,IF('Данные индикаторов'!O8&lt;D$54,10,(D$55-'Данные индикаторов'!O8)/(D$55-D$54)*10))),1)</f>
        <v>0.9</v>
      </c>
      <c r="E6" s="278">
        <f>IF('Данные индикаторов'!P8="No data","x",ROUND((IF('Данные индикаторов'!P8=E$54,0,IF(LOG('Данные индикаторов'!P8*1000)&gt;E$55,10,10-(E$55-LOG('Данные индикаторов'!P8*1000))/(E$55-E$54)*10))),1))</f>
        <v>0</v>
      </c>
      <c r="F6" s="279">
        <f>IF('Данные индикаторов'!AK8="No data","x",ROUND(IF('Данные индикаторов'!AK8&gt;F$55,10,IF('Данные индикаторов'!AK8&lt;F$54,0,10-(F$55-'Данные индикаторов'!AK8)/(F$55-F$54)*10)),1))</f>
        <v>1.8</v>
      </c>
      <c r="G6" s="276">
        <f t="shared" si="0"/>
        <v>0.9</v>
      </c>
      <c r="H6" s="284">
        <f>IF(OR('Данные индикаторов'!R8="No data",'Данные индикаторов'!S8="No data"),"x",IF(OR('Данные индикаторов'!T8="No data",'Данные индикаторов'!U8="No data"),1-(POWER((POWER(POWER((POWER((10/IF('Данные индикаторов'!R8&lt;10,10,'Данные индикаторов'!R8))*(1/'Данные индикаторов'!S8),0.5))*('Данные индикаторов'!V8)*('Данные индикаторов'!X8),(1/3)),-1)+POWER(POWER((1*('Данные индикаторов'!W8)*('Данные индикаторов'!Y8)),(1/3)),-1))/2,-1)/POWER((((POWER((10/IF('Данные индикаторов'!R8&lt;10,10,'Данные индикаторов'!R8))*(1/'Данные индикаторов'!S8),0.5)+1)/2)*(('Данные индикаторов'!V8+'Данные индикаторов'!W8)/2)*(('Данные индикаторов'!X8+'Данные индикаторов'!Y8)/2)),(1/3))),IF(OR('Данные индикаторов'!R8="No data",'Данные индикаторов'!S8="No data"),"x",1-(POWER((POWER(POWER((POWER((10/IF('Данные индикаторов'!R8&lt;10,10,'Данные индикаторов'!R8))*(1/'Данные индикаторов'!S8),0.5))*(POWER(('Данные индикаторов'!V8*'Данные индикаторов'!T8),0.5))*('Данные индикаторов'!X8),(1/3)),-1)+POWER(POWER(1*(POWER(('Данные индикаторов'!W8*'Данные индикаторов'!U8),0.5))*('Данные индикаторов'!Y8),(1/3)),-1))/2,-1)/POWER((((POWER((10/IF('Данные индикаторов'!R8&lt;10,10,'Данные индикаторов'!R8))*(1/'Данные индикаторов'!S8),0.5)+1)/2)*((POWER(('Данные индикаторов'!V8*'Данные индикаторов'!T8),0.5)+POWER(('Данные индикаторов'!W8*'Данные индикаторов'!U8),0.5))/2)*(('Данные индикаторов'!X8+'Данные индикаторов'!Y8)/2)),(1/3))))))</f>
        <v>0.14091225990347178</v>
      </c>
      <c r="I6" s="278">
        <f t="shared" si="1"/>
        <v>2.6</v>
      </c>
      <c r="J6" s="278">
        <f>IF('Данные индикаторов'!Z8="No data","x",ROUND(IF('Данные индикаторов'!Z8&gt;J$55,10,IF('Данные индикаторов'!Z8&lt;J$54,0,10-(J$55-'Данные индикаторов'!Z8)/(J$55-J$54)*10)),1))</f>
        <v>5.7</v>
      </c>
      <c r="K6" s="276">
        <f t="shared" si="2"/>
        <v>4.2</v>
      </c>
      <c r="L6" s="293">
        <f>SUM(IF('Данные индикаторов'!AA8=0,0,'Данные индикаторов'!AA8/1000000),SUM('Данные индикаторов'!AB8:AC8))</f>
        <v>141.06145599999999</v>
      </c>
      <c r="M6" s="293">
        <f>L6/(SUM('Данные индикаторов'!BK$5:'Данные индикаторов'!BK$21))*1000000</f>
        <v>7.3767563869913344</v>
      </c>
      <c r="N6" s="278">
        <f t="shared" si="3"/>
        <v>0.4</v>
      </c>
      <c r="O6" s="278">
        <f>IF('Данные индикаторов'!AD8="No data","x",ROUND(IF('Данные индикаторов'!AD8&gt;O$55,10,IF('Данные индикаторов'!AD8&lt;O$54,0,10-(O$55-'Данные индикаторов'!AD8)/(O$55-O$54)*10)),1))</f>
        <v>0.1</v>
      </c>
      <c r="P6" s="279">
        <f>IF('Данные индикаторов'!Q8="No data","x",ROUND(IF('Данные индикаторов'!Q8&gt;P$55,10,IF('Данные индикаторов'!Q8&lt;P$54,0,10-(P$55-'Данные индикаторов'!Q8)/(P$55-P$54)*10)),1))</f>
        <v>0</v>
      </c>
      <c r="Q6" s="276">
        <f t="shared" si="4"/>
        <v>0.2</v>
      </c>
      <c r="R6" s="273">
        <f t="shared" si="5"/>
        <v>1.6</v>
      </c>
      <c r="S6" s="284">
        <f>IF(AND('Данные индикаторов'!AE8="No data",'Данные индикаторов'!AF8="No data",'Данные индикаторов'!AG8="No data"),"x",SUM('Данные индикаторов'!AE8:AG8))</f>
        <v>6.4064620912008013E-2</v>
      </c>
      <c r="T6" s="279">
        <f t="shared" si="6"/>
        <v>2.1</v>
      </c>
      <c r="U6" s="279">
        <f>IF('Данные индикаторов'!AH8="No data","x",'Данные индикаторов'!AH8)</f>
        <v>1</v>
      </c>
      <c r="V6" s="276">
        <f t="shared" si="7"/>
        <v>1.6</v>
      </c>
      <c r="W6" s="278">
        <f>IF('Данные индикаторов'!AI8="No data","x",ROUND(IF('Данные индикаторов'!AI8&gt;W$55,10,IF('Данные индикаторов'!AI8&lt;W$54,0,10-(W$55-'Данные индикаторов'!AI8)/(W$55-W$54)*10)),1))</f>
        <v>7.1</v>
      </c>
      <c r="X6" s="278">
        <f>IF('Данные индикаторов'!AJ8="No data","x",ROUND(IF('Данные индикаторов'!AJ8&gt;X$55,10,IF('Данные индикаторов'!AJ8&lt;X$54,0,10-(X$55-'Данные индикаторов'!AJ8)/(X$55-X$54)*10)),1))</f>
        <v>2.2000000000000002</v>
      </c>
      <c r="Y6" s="288">
        <f>IF('Данные индикаторов'!AQ8="No data","x",ROUND(IF('Данные индикаторов'!AQ8&gt;Y$55,10,IF('Данные индикаторов'!AQ8&lt;Y$54,0,10-(Y$55-'Данные индикаторов'!AQ8)/(Y$55-Y$54)*10)),1))</f>
        <v>10</v>
      </c>
      <c r="Z6" s="288">
        <f>IF('Данные индикаторов'!AR8="No data","x",ROUND(IF('Данные индикаторов'!AR8&gt;Z$55,10,IF('Данные индикаторов'!AR8&lt;Z$54,0,10-(Z$55-'Данные индикаторов'!AR8)/(Z$55-Z$54)*10)),1))</f>
        <v>5.7</v>
      </c>
      <c r="AA6" s="279">
        <f t="shared" si="8"/>
        <v>7.9</v>
      </c>
      <c r="AB6" s="276">
        <f t="shared" si="9"/>
        <v>5.7</v>
      </c>
      <c r="AC6" s="278">
        <f>IF('Данные индикаторов'!AL8="No data","x",ROUND(IF('Данные индикаторов'!AL8&gt;AC$55,10,IF('Данные индикаторов'!AL8&lt;AC$54,0,10-(AC$55-'Данные индикаторов'!AL8)/(AC$55-AC$54)*10)),1))</f>
        <v>0.7</v>
      </c>
      <c r="AD6" s="276">
        <f t="shared" si="10"/>
        <v>0.7</v>
      </c>
      <c r="AE6" s="291">
        <f>IF(OR('Данные индикаторов'!AM8="No data",'Данные индикаторов'!BK8="No data"),"x",('Данные индикаторов'!AM8/'Данные индикаторов'!BK8))</f>
        <v>0</v>
      </c>
      <c r="AF6" s="276">
        <f t="shared" si="11"/>
        <v>0</v>
      </c>
      <c r="AG6" s="278">
        <f>IF('Данные индикаторов'!AN8="No data","x",ROUND(IF('Данные индикаторов'!AN8&lt;$AG$54,10,IF('Данные индикаторов'!AN8&gt;$AG$55,0,($AG$55-'Данные индикаторов'!AN8)/($AG$55-$AG$54)*10)),1))</f>
        <v>1.3</v>
      </c>
      <c r="AH6" s="278">
        <f>IF('Данные индикаторов'!AO8="No data","x",ROUND(IF('Данные индикаторов'!AO8&gt;$AH$55,10,IF('Данные индикаторов'!AO8&lt;$AH$54,0,10-($AH$55-'Данные индикаторов'!AO8)/($AH$55-$AH$54)*10)),1))</f>
        <v>0</v>
      </c>
      <c r="AI6" s="288">
        <f>IF('Данные индикаторов'!AP8="No data","x",ROUND(IF('Данные индикаторов'!AP8&gt;$AI$55,10,IF('Данные индикаторов'!AP8&lt;$AI$54,0,10-($AI$55-'Данные индикаторов'!AP8)/($AI$55-$AI$54)*10)),1))</f>
        <v>1.3</v>
      </c>
      <c r="AJ6" s="278">
        <f t="shared" si="12"/>
        <v>1.3</v>
      </c>
      <c r="AK6" s="276">
        <f t="shared" si="13"/>
        <v>0.9</v>
      </c>
      <c r="AL6" s="273">
        <f t="shared" si="14"/>
        <v>2.5</v>
      </c>
    </row>
    <row r="7" spans="1:38" ht="15.75">
      <c r="A7" s="329" t="s">
        <v>217</v>
      </c>
      <c r="B7" s="331" t="s">
        <v>222</v>
      </c>
      <c r="C7" s="332" t="s">
        <v>77</v>
      </c>
      <c r="D7" s="278">
        <f>ROUND(IF('Данные индикаторов'!O8="No data",IF((0.1233*LN('Данные индикаторов'!AU8)-0.4559)&gt;D$55,0,IF((0.1233*LN('Данные индикаторов'!AU8)-0.4559)&lt;D$54,10,(D$55-(0.1233*LN('Данные индикаторов'!AU8)-0.4559))/(D$55-D$54)*10)),IF('Данные индикаторов'!O8&gt;D$55,0,IF('Данные индикаторов'!O8&lt;D$54,10,(D$55-'Данные индикаторов'!O8)/(D$55-D$54)*10))),1)</f>
        <v>0.9</v>
      </c>
      <c r="E7" s="278">
        <f>IF('Данные индикаторов'!P8="No data","x",ROUND((IF('Данные индикаторов'!P8=E$54,0,IF(LOG('Данные индикаторов'!P8*1000)&gt;E$55,10,10-(E$55-LOG('Данные индикаторов'!P8*1000))/(E$55-E$54)*10))),1))</f>
        <v>0</v>
      </c>
      <c r="F7" s="279">
        <f>IF('Данные индикаторов'!AK8="No data","x",ROUND(IF('Данные индикаторов'!AK8&gt;F$55,10,IF('Данные индикаторов'!AK8&lt;F$54,0,10-(F$55-'Данные индикаторов'!AK8)/(F$55-F$54)*10)),1))</f>
        <v>1.8</v>
      </c>
      <c r="G7" s="276">
        <f t="shared" ref="G7" si="15">ROUND(IF(E7="x",(10-GEOMEAN(((10-D7)/10*9+1),((10-F7)/10*9+1)))/9*10,(10-GEOMEAN(((10-D7)/10*9+1),((10-E7)/10*9+1),((10-F7)/10*9+1)))/9*10),1)</f>
        <v>0.9</v>
      </c>
      <c r="H7" s="284">
        <f>IF(OR('Данные индикаторов'!R8="No data",'Данные индикаторов'!S8="No data"),"x",IF(OR('Данные индикаторов'!T8="No data",'Данные индикаторов'!U8="No data"),1-(POWER((POWER(POWER((POWER((10/IF('Данные индикаторов'!R8&lt;10,10,'Данные индикаторов'!R8))*(1/'Данные индикаторов'!S8),0.5))*('Данные индикаторов'!V8)*('Данные индикаторов'!X8),(1/3)),-1)+POWER(POWER((1*('Данные индикаторов'!W8)*('Данные индикаторов'!Y8)),(1/3)),-1))/2,-1)/POWER((((POWER((10/IF('Данные индикаторов'!R8&lt;10,10,'Данные индикаторов'!R8))*(1/'Данные индикаторов'!S8),0.5)+1)/2)*(('Данные индикаторов'!V8+'Данные индикаторов'!W8)/2)*(('Данные индикаторов'!X8+'Данные индикаторов'!Y8)/2)),(1/3))),IF(OR('Данные индикаторов'!R8="No data",'Данные индикаторов'!S8="No data"),"x",1-(POWER((POWER(POWER((POWER((10/IF('Данные индикаторов'!R8&lt;10,10,'Данные индикаторов'!R8))*(1/'Данные индикаторов'!S8),0.5))*(POWER(('Данные индикаторов'!V8*'Данные индикаторов'!T8),0.5))*('Данные индикаторов'!X8),(1/3)),-1)+POWER(POWER(1*(POWER(('Данные индикаторов'!W8*'Данные индикаторов'!U8),0.5))*('Данные индикаторов'!Y8),(1/3)),-1))/2,-1)/POWER((((POWER((10/IF('Данные индикаторов'!R8&lt;10,10,'Данные индикаторов'!R8))*(1/'Данные индикаторов'!S8),0.5)+1)/2)*((POWER(('Данные индикаторов'!V8*'Данные индикаторов'!T8),0.5)+POWER(('Данные индикаторов'!W8*'Данные индикаторов'!U8),0.5))/2)*(('Данные индикаторов'!X8+'Данные индикаторов'!Y8)/2)),(1/3))))))</f>
        <v>0.14091225990347178</v>
      </c>
      <c r="I7" s="278">
        <f t="shared" si="1"/>
        <v>2.6</v>
      </c>
      <c r="J7" s="278">
        <f>IF('Данные индикаторов'!Z8="No data","x",ROUND(IF('Данные индикаторов'!Z8&gt;J$55,10,IF('Данные индикаторов'!Z8&lt;J$54,0,10-(J$55-'Данные индикаторов'!Z8)/(J$55-J$54)*10)),1))</f>
        <v>5.7</v>
      </c>
      <c r="K7" s="276">
        <f t="shared" ref="K7" si="16">IF(AND(I7="x",J7="x"),"x",ROUND(AVERAGE(I7,J7),1))</f>
        <v>4.2</v>
      </c>
      <c r="L7" s="293">
        <f>SUM(IF('Данные индикаторов'!AA8=0,0,'Данные индикаторов'!AA8/1000000),SUM('Данные индикаторов'!AB8:AC8))</f>
        <v>141.06145599999999</v>
      </c>
      <c r="M7" s="293">
        <f>L7/(SUM('Данные индикаторов'!BK$5:'Данные индикаторов'!BK$21))*1000000</f>
        <v>7.3767563869913344</v>
      </c>
      <c r="N7" s="278">
        <f t="shared" si="3"/>
        <v>0.4</v>
      </c>
      <c r="O7" s="278">
        <f>IF('Данные индикаторов'!AD8="No data","x",ROUND(IF('Данные индикаторов'!AD8&gt;O$55,10,IF('Данные индикаторов'!AD8&lt;O$54,0,10-(O$55-'Данные индикаторов'!AD8)/(O$55-O$54)*10)),1))</f>
        <v>0.1</v>
      </c>
      <c r="P7" s="279">
        <f>IF('Данные индикаторов'!Q8="No data","x",ROUND(IF('Данные индикаторов'!Q8&gt;P$55,10,IF('Данные индикаторов'!Q8&lt;P$54,0,10-(P$55-'Данные индикаторов'!Q8)/(P$55-P$54)*10)),1))</f>
        <v>0</v>
      </c>
      <c r="Q7" s="276">
        <f t="shared" ref="Q7" si="17">ROUND(AVERAGE(N7,O7,P7),1)</f>
        <v>0.2</v>
      </c>
      <c r="R7" s="273">
        <f t="shared" ref="R7" si="18">ROUND(AVERAGE(G7,G7,K7,Q7),1)</f>
        <v>1.6</v>
      </c>
      <c r="S7" s="284">
        <f>IF(AND('Данные индикаторов'!AE8="No data",'Данные индикаторов'!AF8="No data",'Данные индикаторов'!AG8="No data"),"x",SUM('Данные индикаторов'!AE8:AG8))</f>
        <v>6.4064620912008013E-2</v>
      </c>
      <c r="T7" s="279">
        <f t="shared" si="6"/>
        <v>2.1</v>
      </c>
      <c r="U7" s="279">
        <f>IF('Данные индикаторов'!AH8="No data","x",'Данные индикаторов'!AH8)</f>
        <v>1</v>
      </c>
      <c r="V7" s="276">
        <f t="shared" ref="V7" si="19">ROUND(IF(T7="x",U7,IF(U7="x",T7,(10-GEOMEAN(((10-T7)/10*9+1),((10-U7)/10*9+1))))/9*10),1)</f>
        <v>1.6</v>
      </c>
      <c r="W7" s="278">
        <f>IF('Данные индикаторов'!AI8="No data","x",ROUND(IF('Данные индикаторов'!AI8&gt;W$55,10,IF('Данные индикаторов'!AI8&lt;W$54,0,10-(W$55-'Данные индикаторов'!AI8)/(W$55-W$54)*10)),1))</f>
        <v>7.1</v>
      </c>
      <c r="X7" s="278">
        <f>IF('Данные индикаторов'!AJ8="No data","x",ROUND(IF('Данные индикаторов'!AJ8&gt;X$55,10,IF('Данные индикаторов'!AJ8&lt;X$54,0,10-(X$55-'Данные индикаторов'!AJ8)/(X$55-X$54)*10)),1))</f>
        <v>2.2000000000000002</v>
      </c>
      <c r="Y7" s="288">
        <f>IF('Данные индикаторов'!AQ8="No data","x",ROUND(IF('Данные индикаторов'!AQ8&gt;Y$55,10,IF('Данные индикаторов'!AQ8&lt;Y$54,0,10-(Y$55-'Данные индикаторов'!AQ8)/(Y$55-Y$54)*10)),1))</f>
        <v>10</v>
      </c>
      <c r="Z7" s="288">
        <f>IF('Данные индикаторов'!AR8="No data","x",ROUND(IF('Данные индикаторов'!AR8&gt;Z$55,10,IF('Данные индикаторов'!AR8&lt;Z$54,0,10-(Z$55-'Данные индикаторов'!AR8)/(Z$55-Z$54)*10)),1))</f>
        <v>5.7</v>
      </c>
      <c r="AA7" s="279">
        <f t="shared" ref="AA7" si="20">IF(AND(Y7="x",Z7="x"),"x",ROUND(AVERAGE(Y7,Z7),1))</f>
        <v>7.9</v>
      </c>
      <c r="AB7" s="276">
        <f t="shared" ref="AB7" si="21">IF(AND(W7="x",X7="x",AA7="x"),"x",ROUND(AVERAGE(W7,X7,AA7),1))</f>
        <v>5.7</v>
      </c>
      <c r="AC7" s="278">
        <f>IF('Данные индикаторов'!AL8="No data","x",ROUND(IF('Данные индикаторов'!AL8&gt;AC$55,10,IF('Данные индикаторов'!AL8&lt;AC$54,0,10-(AC$55-'Данные индикаторов'!AL8)/(AC$55-AC$54)*10)),1))</f>
        <v>0.7</v>
      </c>
      <c r="AD7" s="276">
        <f t="shared" ref="AD7" si="22">AC7</f>
        <v>0.7</v>
      </c>
      <c r="AE7" s="291">
        <f>IF(OR('Данные индикаторов'!AM8="No data",'Данные индикаторов'!BK8="No data"),"x",('Данные индикаторов'!AM8/'Данные индикаторов'!BK8))</f>
        <v>0</v>
      </c>
      <c r="AF7" s="276">
        <f t="shared" si="11"/>
        <v>0</v>
      </c>
      <c r="AG7" s="278">
        <f>IF('Данные индикаторов'!AN8="No data","x",ROUND(IF('Данные индикаторов'!AN8&lt;$AG$54,10,IF('Данные индикаторов'!AN8&gt;$AG$55,0,($AG$55-'Данные индикаторов'!AN8)/($AG$55-$AG$54)*10)),1))</f>
        <v>1.3</v>
      </c>
      <c r="AH7" s="278">
        <f>IF('Данные индикаторов'!AO8="No data","x",ROUND(IF('Данные индикаторов'!AO8&gt;$AH$55,10,IF('Данные индикаторов'!AO8&lt;$AH$54,0,10-($AH$55-'Данные индикаторов'!AO8)/($AH$55-$AH$54)*10)),1))</f>
        <v>0</v>
      </c>
      <c r="AI7" s="288">
        <f>IF('Данные индикаторов'!AP8="No data","x",ROUND(IF('Данные индикаторов'!AP8&gt;$AI$55,10,IF('Данные индикаторов'!AP8&lt;$AI$54,0,10-($AI$55-'Данные индикаторов'!AP8)/($AI$55-$AI$54)*10)),1))</f>
        <v>1.3</v>
      </c>
      <c r="AJ7" s="278">
        <f t="shared" ref="AJ7" si="23">AI7</f>
        <v>1.3</v>
      </c>
      <c r="AK7" s="276">
        <f t="shared" ref="AK7" si="24">ROUND(AVERAGE(AH7,AJ7,AG7),1)</f>
        <v>0.9</v>
      </c>
      <c r="AL7" s="273">
        <f t="shared" ref="AL7" si="25">IF(AND(AD7="x",AF7="x"),ROUND((10-GEOMEAN(((10-AB7)/10*9+1),((10-V7)/10*9+1),((10-AK7)/10*9+1)))/9*10,1),IF(AND(AB7="x",AF7="x"),ROUND((10-GEOMEAN(((10-V7)/10*9+1),((10-AD7)/10*9+1),((10-AK7)/10*9+1)))/9*10,1),IF(AND(AD7="x",AF7="x"),ROUND((10-GEOMEAN(((10-V7)/10*9+1),((10-AB7)/10*9+1),((10-AK7)/10*9+1)))/9*10,1),IF(AF7="x",ROUND((10-GEOMEAN(((10-V7)/10*9+1),((10-AB7)/10*9+1),((10-AD7)/10*9+1),((10-AK7)/10*9+1)))/9*10,1),IF(AF7&lt;ROUND((10-GEOMEAN(((10-V7)/10*9+1),((10-AB7)/10*9+1),((10-AD7)/10*9+1),((10-AK7)/10*9+1)))/9*10,1),ROUND((10-GEOMEAN(((10-V7)/10*9+1),((10-AB7)/10*9+1),((10-AD7)/10*9+1),((10-AK7)/10*9+1)))/9*10,1),ROUND((10-GEOMEAN(((10-V7)/10*9+1),((10-AB7)/10*9+1),((10-AD7)/10*9+1),((10-AF7)/10*9+1),((10-AK7)/10*9+1)))/9*10,1))))))</f>
        <v>2.5</v>
      </c>
    </row>
    <row r="8" spans="1:38" ht="15.75">
      <c r="A8" s="329" t="s">
        <v>217</v>
      </c>
      <c r="B8" s="331" t="s">
        <v>223</v>
      </c>
      <c r="C8" s="332" t="s">
        <v>78</v>
      </c>
      <c r="D8" s="278">
        <f>ROUND(IF('Данные индикаторов'!O10="No data",IF((0.1233*LN('Данные индикаторов'!AU10)-0.4559)&gt;D$55,0,IF((0.1233*LN('Данные индикаторов'!AU10)-0.4559)&lt;D$54,10,(D$55-(0.1233*LN('Данные индикаторов'!AU10)-0.4559))/(D$55-D$54)*10)),IF('Данные индикаторов'!O10&gt;D$55,0,IF('Данные индикаторов'!O10&lt;D$54,10,(D$55-'Данные индикаторов'!O10)/(D$55-D$54)*10))),1)</f>
        <v>1.6</v>
      </c>
      <c r="E8" s="278">
        <f>IF('Данные индикаторов'!P10="No data","x",ROUND((IF('Данные индикаторов'!P10=E$54,0,IF(LOG('Данные индикаторов'!P10*1000)&gt;E$55,10,10-(E$55-LOG('Данные индикаторов'!P10*1000))/(E$55-E$54)*10))),1))</f>
        <v>2.2000000000000002</v>
      </c>
      <c r="F8" s="279">
        <f>IF('Данные индикаторов'!AK10="No data","x",ROUND(IF('Данные индикаторов'!AK10&gt;F$55,10,IF('Данные индикаторов'!AK10&lt;F$54,0,10-(F$55-'Данные индикаторов'!AK10)/(F$55-F$54)*10)),1))</f>
        <v>2.1</v>
      </c>
      <c r="G8" s="276">
        <f t="shared" si="0"/>
        <v>2</v>
      </c>
      <c r="H8" s="284">
        <f>IF(OR('Данные индикаторов'!R10="No data",'Данные индикаторов'!S10="No data"),"x",IF(OR('Данные индикаторов'!T10="No data",'Данные индикаторов'!U10="No data"),1-(POWER((POWER(POWER((POWER((10/IF('Данные индикаторов'!R10&lt;10,10,'Данные индикаторов'!R10))*(1/'Данные индикаторов'!S10),0.5))*('Данные индикаторов'!V10)*('Данные индикаторов'!X10),(1/3)),-1)+POWER(POWER((1*('Данные индикаторов'!W10)*('Данные индикаторов'!Y10)),(1/3)),-1))/2,-1)/POWER((((POWER((10/IF('Данные индикаторов'!R10&lt;10,10,'Данные индикаторов'!R10))*(1/'Данные индикаторов'!S10),0.5)+1)/2)*(('Данные индикаторов'!V10+'Данные индикаторов'!W10)/2)*(('Данные индикаторов'!X10+'Данные индикаторов'!Y10)/2)),(1/3))),IF(OR('Данные индикаторов'!R10="No data",'Данные индикаторов'!S10="No data"),"x",1-(POWER((POWER(POWER((POWER((10/IF('Данные индикаторов'!R10&lt;10,10,'Данные индикаторов'!R10))*(1/'Данные индикаторов'!S10),0.5))*(POWER(('Данные индикаторов'!V10*'Данные индикаторов'!T10),0.5))*('Данные индикаторов'!X10),(1/3)),-1)+POWER(POWER(1*(POWER(('Данные индикаторов'!W10*'Данные индикаторов'!U10),0.5))*('Данные индикаторов'!Y10),(1/3)),-1))/2,-1)/POWER((((POWER((10/IF('Данные индикаторов'!R10&lt;10,10,'Данные индикаторов'!R10))*(1/'Данные индикаторов'!S10),0.5)+1)/2)*((POWER(('Данные индикаторов'!V10*'Данные индикаторов'!T10),0.5)+POWER(('Данные индикаторов'!W10*'Данные индикаторов'!U10),0.5))/2)*(('Данные индикаторов'!X10+'Данные индикаторов'!Y10)/2)),(1/3))))))</f>
        <v>0.26986052822880646</v>
      </c>
      <c r="I8" s="278">
        <f t="shared" si="1"/>
        <v>4.9000000000000004</v>
      </c>
      <c r="J8" s="278">
        <f>IF('Данные индикаторов'!Z10="No data","x",ROUND(IF('Данные индикаторов'!Z10&gt;J$55,10,IF('Данные индикаторов'!Z10&lt;J$54,0,10-(J$55-'Данные индикаторов'!Z10)/(J$55-J$54)*10)),1))</f>
        <v>2.4</v>
      </c>
      <c r="K8" s="276">
        <f t="shared" si="2"/>
        <v>3.7</v>
      </c>
      <c r="L8" s="293">
        <f>SUM(IF('Данные индикаторов'!AA10=0,0,'Данные индикаторов'!AA10/1000000),SUM('Данные индикаторов'!AB10:AC10))</f>
        <v>141.06145599999999</v>
      </c>
      <c r="M8" s="293">
        <f>L8/(SUM('Данные индикаторов'!BK$5:'Данные индикаторов'!BK$21))*1000000</f>
        <v>7.3767563869913344</v>
      </c>
      <c r="N8" s="278">
        <f t="shared" si="3"/>
        <v>0.4</v>
      </c>
      <c r="O8" s="278">
        <f>IF('Данные индикаторов'!AD10="No data","x",ROUND(IF('Данные индикаторов'!AD10&gt;O$55,10,IF('Данные индикаторов'!AD10&lt;O$54,0,10-(O$55-'Данные индикаторов'!AD10)/(O$55-O$54)*10)),1))</f>
        <v>0.1</v>
      </c>
      <c r="P8" s="279">
        <f>IF('Данные индикаторов'!Q10="No data","x",ROUND(IF('Данные индикаторов'!Q10&gt;P$55,10,IF('Данные индикаторов'!Q10&lt;P$54,0,10-(P$55-'Данные индикаторов'!Q10)/(P$55-P$54)*10)),1))</f>
        <v>0</v>
      </c>
      <c r="Q8" s="276">
        <f t="shared" si="4"/>
        <v>0.2</v>
      </c>
      <c r="R8" s="273">
        <f t="shared" si="5"/>
        <v>2</v>
      </c>
      <c r="S8" s="284">
        <f>IF(AND('Данные индикаторов'!AE10="No data",'Данные индикаторов'!AF10="No data",'Данные индикаторов'!AG10="No data"),"x",SUM('Данные индикаторов'!AE10:AG10))</f>
        <v>4.140096459650934E-2</v>
      </c>
      <c r="T8" s="279">
        <f t="shared" si="6"/>
        <v>1.4</v>
      </c>
      <c r="U8" s="279">
        <f>IF('Данные индикаторов'!AH10="No data","x",'Данные индикаторов'!AH10)</f>
        <v>1</v>
      </c>
      <c r="V8" s="276">
        <f t="shared" si="7"/>
        <v>1.2</v>
      </c>
      <c r="W8" s="278">
        <f>IF('Данные индикаторов'!AI10="No data","x",ROUND(IF('Данные индикаторов'!AI10&gt;W$55,10,IF('Данные индикаторов'!AI10&lt;W$54,0,10-(W$55-'Данные индикаторов'!AI10)/(W$55-W$54)*10)),1))</f>
        <v>0.6</v>
      </c>
      <c r="X8" s="278">
        <f>IF('Данные индикаторов'!AJ10="No data","x",ROUND(IF('Данные индикаторов'!AJ10&gt;X$55,10,IF('Данные индикаторов'!AJ10&lt;X$54,0,10-(X$55-'Данные индикаторов'!AJ10)/(X$55-X$54)*10)),1))</f>
        <v>5</v>
      </c>
      <c r="Y8" s="288">
        <f>IF('Данные индикаторов'!AQ10="No data","x",ROUND(IF('Данные индикаторов'!AQ10&gt;Y$55,10,IF('Данные индикаторов'!AQ10&lt;Y$54,0,10-(Y$55-'Данные индикаторов'!AQ10)/(Y$55-Y$54)*10)),1))</f>
        <v>10</v>
      </c>
      <c r="Z8" s="288">
        <f>IF('Данные индикаторов'!AR10="No data","x",ROUND(IF('Данные индикаторов'!AR10&gt;Z$55,10,IF('Данные индикаторов'!AR10&lt;Z$54,0,10-(Z$55-'Данные индикаторов'!AR10)/(Z$55-Z$54)*10)),1))</f>
        <v>5.7</v>
      </c>
      <c r="AA8" s="279">
        <f t="shared" si="8"/>
        <v>7.9</v>
      </c>
      <c r="AB8" s="276">
        <f t="shared" si="9"/>
        <v>4.5</v>
      </c>
      <c r="AC8" s="278">
        <f>IF('Данные индикаторов'!AL10="No data","x",ROUND(IF('Данные индикаторов'!AL10&gt;AC$55,10,IF('Данные индикаторов'!AL10&lt;AC$54,0,10-(AC$55-'Данные индикаторов'!AL10)/(AC$55-AC$54)*10)),1))</f>
        <v>1.8</v>
      </c>
      <c r="AD8" s="276">
        <f t="shared" si="10"/>
        <v>1.8</v>
      </c>
      <c r="AE8" s="291">
        <f>IF(OR('Данные индикаторов'!AM10="No data",'Данные индикаторов'!BK10="No data"),"x",('Данные индикаторов'!AM10/'Данные индикаторов'!BK10))</f>
        <v>0</v>
      </c>
      <c r="AF8" s="276">
        <f t="shared" si="11"/>
        <v>0</v>
      </c>
      <c r="AG8" s="278">
        <f>IF('Данные индикаторов'!AN10="No data","x",ROUND(IF('Данные индикаторов'!AN10&lt;$AG$54,10,IF('Данные индикаторов'!AN10&gt;$AG$55,0,($AG$55-'Данные индикаторов'!AN10)/($AG$55-$AG$54)*10)),1))</f>
        <v>1.3</v>
      </c>
      <c r="AH8" s="278">
        <f>IF('Данные индикаторов'!AO10="No data","x",ROUND(IF('Данные индикаторов'!AO10&gt;$AH$55,10,IF('Данные индикаторов'!AO10&lt;$AH$54,0,10-($AH$55-'Данные индикаторов'!AO10)/($AH$55-$AH$54)*10)),1))</f>
        <v>0</v>
      </c>
      <c r="AI8" s="288">
        <f>IF('Данные индикаторов'!AP10="No data","x",ROUND(IF('Данные индикаторов'!AP10&gt;$AI$55,10,IF('Данные индикаторов'!AP10&lt;$AI$54,0,10-($AI$55-'Данные индикаторов'!AP10)/($AI$55-$AI$54)*10)),1))</f>
        <v>1.3</v>
      </c>
      <c r="AJ8" s="278">
        <f t="shared" si="12"/>
        <v>1.3</v>
      </c>
      <c r="AK8" s="276">
        <f t="shared" si="13"/>
        <v>0.9</v>
      </c>
      <c r="AL8" s="273">
        <f t="shared" si="14"/>
        <v>2.2000000000000002</v>
      </c>
    </row>
    <row r="9" spans="1:38" ht="15.75">
      <c r="A9" s="329" t="s">
        <v>217</v>
      </c>
      <c r="B9" s="331" t="s">
        <v>224</v>
      </c>
      <c r="C9" s="332" t="s">
        <v>79</v>
      </c>
      <c r="D9" s="278">
        <f>ROUND(IF('Данные индикаторов'!O11="No data",IF((0.1233*LN('Данные индикаторов'!AU11)-0.4559)&gt;D$55,0,IF((0.1233*LN('Данные индикаторов'!AU11)-0.4559)&lt;D$54,10,(D$55-(0.1233*LN('Данные индикаторов'!AU11)-0.4559))/(D$55-D$54)*10)),IF('Данные индикаторов'!O11&gt;D$55,0,IF('Данные индикаторов'!O11&lt;D$54,10,(D$55-'Данные индикаторов'!O11)/(D$55-D$54)*10))),1)</f>
        <v>1.8</v>
      </c>
      <c r="E9" s="278">
        <f>IF('Данные индикаторов'!P11="No data","x",ROUND((IF('Данные индикаторов'!P11=E$54,0,IF(LOG('Данные индикаторов'!P11*1000)&gt;E$55,10,10-(E$55-LOG('Данные индикаторов'!P11*1000))/(E$55-E$54)*10))),1))</f>
        <v>0</v>
      </c>
      <c r="F9" s="279">
        <f>IF('Данные индикаторов'!AK11="No data","x",ROUND(IF('Данные индикаторов'!AK11&gt;F$55,10,IF('Данные индикаторов'!AK11&lt;F$54,0,10-(F$55-'Данные индикаторов'!AK11)/(F$55-F$54)*10)),1))</f>
        <v>1.7</v>
      </c>
      <c r="G9" s="276">
        <f t="shared" si="0"/>
        <v>1.2</v>
      </c>
      <c r="H9" s="284">
        <f>IF(OR('Данные индикаторов'!R11="No data",'Данные индикаторов'!S11="No data"),"x",IF(OR('Данные индикаторов'!T11="No data",'Данные индикаторов'!U11="No data"),1-(POWER((POWER(POWER((POWER((10/IF('Данные индикаторов'!R11&lt;10,10,'Данные индикаторов'!R11))*(1/'Данные индикаторов'!S11),0.5))*('Данные индикаторов'!V11)*('Данные индикаторов'!X11),(1/3)),-1)+POWER(POWER((1*('Данные индикаторов'!W11)*('Данные индикаторов'!Y11)),(1/3)),-1))/2,-1)/POWER((((POWER((10/IF('Данные индикаторов'!R11&lt;10,10,'Данные индикаторов'!R11))*(1/'Данные индикаторов'!S11),0.5)+1)/2)*(('Данные индикаторов'!V11+'Данные индикаторов'!W11)/2)*(('Данные индикаторов'!X11+'Данные индикаторов'!Y11)/2)),(1/3))),IF(OR('Данные индикаторов'!R11="No data",'Данные индикаторов'!S11="No data"),"x",1-(POWER((POWER(POWER((POWER((10/IF('Данные индикаторов'!R11&lt;10,10,'Данные индикаторов'!R11))*(1/'Данные индикаторов'!S11),0.5))*(POWER(('Данные индикаторов'!V11*'Данные индикаторов'!T11),0.5))*('Данные индикаторов'!X11),(1/3)),-1)+POWER(POWER(1*(POWER(('Данные индикаторов'!W11*'Данные индикаторов'!U11),0.5))*('Данные индикаторов'!Y11),(1/3)),-1))/2,-1)/POWER((((POWER((10/IF('Данные индикаторов'!R11&lt;10,10,'Данные индикаторов'!R11))*(1/'Данные индикаторов'!S11),0.5)+1)/2)*((POWER(('Данные индикаторов'!V11*'Данные индикаторов'!T11),0.5)+POWER(('Данные индикаторов'!W11*'Данные индикаторов'!U11),0.5))/2)*(('Данные индикаторов'!X11+'Данные индикаторов'!Y11)/2)),(1/3))))))</f>
        <v>0.20712171767121978</v>
      </c>
      <c r="I9" s="278">
        <f t="shared" si="1"/>
        <v>3.8</v>
      </c>
      <c r="J9" s="278">
        <f>IF('Данные индикаторов'!Z11="No data","x",ROUND(IF('Данные индикаторов'!Z11&gt;J$55,10,IF('Данные индикаторов'!Z11&lt;J$54,0,10-(J$55-'Данные индикаторов'!Z11)/(J$55-J$54)*10)),1))</f>
        <v>5.6</v>
      </c>
      <c r="K9" s="276">
        <f t="shared" si="2"/>
        <v>4.7</v>
      </c>
      <c r="L9" s="293">
        <f>SUM(IF('Данные индикаторов'!AA11=0,0,'Данные индикаторов'!AA11/1000000),SUM('Данные индикаторов'!AB11:AC11))</f>
        <v>141.06145599999999</v>
      </c>
      <c r="M9" s="293">
        <f>L9/(SUM('Данные индикаторов'!BK$5:'Данные индикаторов'!BK$21))*1000000</f>
        <v>7.3767563869913344</v>
      </c>
      <c r="N9" s="278">
        <f t="shared" si="3"/>
        <v>0.4</v>
      </c>
      <c r="O9" s="278">
        <f>IF('Данные индикаторов'!AD11="No data","x",ROUND(IF('Данные индикаторов'!AD11&gt;O$55,10,IF('Данные индикаторов'!AD11&lt;O$54,0,10-(O$55-'Данные индикаторов'!AD11)/(O$55-O$54)*10)),1))</f>
        <v>0.1</v>
      </c>
      <c r="P9" s="279">
        <f>IF('Данные индикаторов'!Q11="No data","x",ROUND(IF('Данные индикаторов'!Q11&gt;P$55,10,IF('Данные индикаторов'!Q11&lt;P$54,0,10-(P$55-'Данные индикаторов'!Q11)/(P$55-P$54)*10)),1))</f>
        <v>0</v>
      </c>
      <c r="Q9" s="276">
        <f t="shared" si="4"/>
        <v>0.2</v>
      </c>
      <c r="R9" s="273">
        <f t="shared" si="5"/>
        <v>1.8</v>
      </c>
      <c r="S9" s="284">
        <f>IF(AND('Данные индикаторов'!AE11="No data",'Данные индикаторов'!AF11="No data",'Данные индикаторов'!AG11="No data"),"x",SUM('Данные индикаторов'!AE11:AG11))</f>
        <v>4.1099372538434521E-2</v>
      </c>
      <c r="T9" s="279">
        <f t="shared" si="6"/>
        <v>1.4</v>
      </c>
      <c r="U9" s="279">
        <f>IF('Данные индикаторов'!AH11="No data","x",'Данные индикаторов'!AH11)</f>
        <v>7</v>
      </c>
      <c r="V9" s="276">
        <f t="shared" si="7"/>
        <v>4.8</v>
      </c>
      <c r="W9" s="278">
        <f>IF('Данные индикаторов'!AI11="No data","x",ROUND(IF('Данные индикаторов'!AI11&gt;W$55,10,IF('Данные индикаторов'!AI11&lt;W$54,0,10-(W$55-'Данные индикаторов'!AI11)/(W$55-W$54)*10)),1))</f>
        <v>6.8</v>
      </c>
      <c r="X9" s="278">
        <f>IF('Данные индикаторов'!AJ11="No data","x",ROUND(IF('Данные индикаторов'!AJ11&gt;X$55,10,IF('Данные индикаторов'!AJ11&lt;X$54,0,10-(X$55-'Данные индикаторов'!AJ11)/(X$55-X$54)*10)),1))</f>
        <v>3.2</v>
      </c>
      <c r="Y9" s="288">
        <f>IF('Данные индикаторов'!AQ11="No data","x",ROUND(IF('Данные индикаторов'!AQ11&gt;Y$55,10,IF('Данные индикаторов'!AQ11&lt;Y$54,0,10-(Y$55-'Данные индикаторов'!AQ11)/(Y$55-Y$54)*10)),1))</f>
        <v>4.5999999999999996</v>
      </c>
      <c r="Z9" s="288">
        <f>IF('Данные индикаторов'!AR11="No data","x",ROUND(IF('Данные индикаторов'!AR11&gt;Z$55,10,IF('Данные индикаторов'!AR11&lt;Z$54,0,10-(Z$55-'Данные индикаторов'!AR11)/(Z$55-Z$54)*10)),1))</f>
        <v>5.7</v>
      </c>
      <c r="AA9" s="279">
        <f t="shared" si="8"/>
        <v>5.2</v>
      </c>
      <c r="AB9" s="276">
        <f t="shared" si="9"/>
        <v>5.0999999999999996</v>
      </c>
      <c r="AC9" s="278">
        <f>IF('Данные индикаторов'!AL11="No data","x",ROUND(IF('Данные индикаторов'!AL11&gt;AC$55,10,IF('Данные индикаторов'!AL11&lt;AC$54,0,10-(AC$55-'Данные индикаторов'!AL11)/(AC$55-AC$54)*10)),1))</f>
        <v>0.9</v>
      </c>
      <c r="AD9" s="276">
        <f t="shared" si="10"/>
        <v>0.9</v>
      </c>
      <c r="AE9" s="291">
        <f>IF(OR('Данные индикаторов'!AM11="No data",'Данные индикаторов'!BK11="No data"),"x",('Данные индикаторов'!AM11/'Данные индикаторов'!BK11))</f>
        <v>0</v>
      </c>
      <c r="AF9" s="276">
        <f t="shared" si="11"/>
        <v>0</v>
      </c>
      <c r="AG9" s="278">
        <f>IF('Данные индикаторов'!AN11="No data","x",ROUND(IF('Данные индикаторов'!AN11&lt;$AG$54,10,IF('Данные индикаторов'!AN11&gt;$AG$55,0,($AG$55-'Данные индикаторов'!AN11)/($AG$55-$AG$54)*10)),1))</f>
        <v>1.3</v>
      </c>
      <c r="AH9" s="278">
        <f>IF('Данные индикаторов'!AO11="No data","x",ROUND(IF('Данные индикаторов'!AO11&gt;$AH$55,10,IF('Данные индикаторов'!AO11&lt;$AH$54,0,10-($AH$55-'Данные индикаторов'!AO11)/($AH$55-$AH$54)*10)),1))</f>
        <v>0</v>
      </c>
      <c r="AI9" s="288">
        <f>IF('Данные индикаторов'!AP11="No data","x",ROUND(IF('Данные индикаторов'!AP11&gt;$AI$55,10,IF('Данные индикаторов'!AP11&lt;$AI$54,0,10-($AI$55-'Данные индикаторов'!AP11)/($AI$55-$AI$54)*10)),1))</f>
        <v>1.3</v>
      </c>
      <c r="AJ9" s="278">
        <f t="shared" si="12"/>
        <v>1.3</v>
      </c>
      <c r="AK9" s="276">
        <f t="shared" si="13"/>
        <v>0.9</v>
      </c>
      <c r="AL9" s="273">
        <f t="shared" si="14"/>
        <v>3.2</v>
      </c>
    </row>
    <row r="10" spans="1:38" ht="15.75">
      <c r="A10" s="329" t="s">
        <v>217</v>
      </c>
      <c r="B10" s="331" t="s">
        <v>225</v>
      </c>
      <c r="C10" s="332" t="s">
        <v>81</v>
      </c>
      <c r="D10" s="278">
        <f>ROUND(IF('Данные индикаторов'!O12="No data",IF((0.1233*LN('Данные индикаторов'!AU12)-0.4559)&gt;D$55,0,IF((0.1233*LN('Данные индикаторов'!AU12)-0.4559)&lt;D$54,10,(D$55-(0.1233*LN('Данные индикаторов'!AU12)-0.4559))/(D$55-D$54)*10)),IF('Данные индикаторов'!O12&gt;D$55,0,IF('Данные индикаторов'!O12&lt;D$54,10,(D$55-'Данные индикаторов'!O12)/(D$55-D$54)*10))),1)</f>
        <v>1.1000000000000001</v>
      </c>
      <c r="E10" s="278">
        <f>IF('Данные индикаторов'!P12="No data","x",ROUND((IF('Данные индикаторов'!P12=E$54,0,IF(LOG('Данные индикаторов'!P12*1000)&gt;E$55,10,10-(E$55-LOG('Данные индикаторов'!P12*1000))/(E$55-E$54)*10))),1))</f>
        <v>0</v>
      </c>
      <c r="F10" s="279">
        <f>IF('Данные индикаторов'!AK12="No data","x",ROUND(IF('Данные индикаторов'!AK12&gt;F$55,10,IF('Данные индикаторов'!AK12&lt;F$54,0,10-(F$55-'Данные индикаторов'!AK12)/(F$55-F$54)*10)),1))</f>
        <v>2</v>
      </c>
      <c r="G10" s="276">
        <f t="shared" si="0"/>
        <v>1.1000000000000001</v>
      </c>
      <c r="H10" s="284">
        <f>IF(OR('Данные индикаторов'!R12="No data",'Данные индикаторов'!S12="No data"),"x",IF(OR('Данные индикаторов'!T12="No data",'Данные индикаторов'!U12="No data"),1-(POWER((POWER(POWER((POWER((10/IF('Данные индикаторов'!R12&lt;10,10,'Данные индикаторов'!R12))*(1/'Данные индикаторов'!S12),0.5))*('Данные индикаторов'!V12)*('Данные индикаторов'!X12),(1/3)),-1)+POWER(POWER((1*('Данные индикаторов'!W12)*('Данные индикаторов'!Y12)),(1/3)),-1))/2,-1)/POWER((((POWER((10/IF('Данные индикаторов'!R12&lt;10,10,'Данные индикаторов'!R12))*(1/'Данные индикаторов'!S12),0.5)+1)/2)*(('Данные индикаторов'!V12+'Данные индикаторов'!W12)/2)*(('Данные индикаторов'!X12+'Данные индикаторов'!Y12)/2)),(1/3))),IF(OR('Данные индикаторов'!R12="No data",'Данные индикаторов'!S12="No data"),"x",1-(POWER((POWER(POWER((POWER((10/IF('Данные индикаторов'!R12&lt;10,10,'Данные индикаторов'!R12))*(1/'Данные индикаторов'!S12),0.5))*(POWER(('Данные индикаторов'!V12*'Данные индикаторов'!T12),0.5))*('Данные индикаторов'!X12),(1/3)),-1)+POWER(POWER(1*(POWER(('Данные индикаторов'!W12*'Данные индикаторов'!U12),0.5))*('Данные индикаторов'!Y12),(1/3)),-1))/2,-1)/POWER((((POWER((10/IF('Данные индикаторов'!R12&lt;10,10,'Данные индикаторов'!R12))*(1/'Данные индикаторов'!S12),0.5)+1)/2)*((POWER(('Данные индикаторов'!V12*'Данные индикаторов'!T12),0.5)+POWER(('Данные индикаторов'!W12*'Данные индикаторов'!U12),0.5))/2)*(('Данные индикаторов'!X12+'Данные индикаторов'!Y12)/2)),(1/3))))))</f>
        <v>0.25408272310316415</v>
      </c>
      <c r="I10" s="278">
        <f t="shared" si="1"/>
        <v>4.5999999999999996</v>
      </c>
      <c r="J10" s="278">
        <f>IF('Данные индикаторов'!Z12="No data","x",ROUND(IF('Данные индикаторов'!Z12&gt;J$55,10,IF('Данные индикаторов'!Z12&lt;J$54,0,10-(J$55-'Данные индикаторов'!Z12)/(J$55-J$54)*10)),1))</f>
        <v>5.3</v>
      </c>
      <c r="K10" s="276">
        <f t="shared" si="2"/>
        <v>5</v>
      </c>
      <c r="L10" s="293">
        <f>SUM(IF('Данные индикаторов'!AA12=0,0,'Данные индикаторов'!AA12/1000000),SUM('Данные индикаторов'!AB12:AC12))</f>
        <v>141.06145599999999</v>
      </c>
      <c r="M10" s="293">
        <f>L10/(SUM('Данные индикаторов'!BK$5:'Данные индикаторов'!BK$21))*1000000</f>
        <v>7.3767563869913344</v>
      </c>
      <c r="N10" s="278">
        <f t="shared" si="3"/>
        <v>0.4</v>
      </c>
      <c r="O10" s="278">
        <f>IF('Данные индикаторов'!AD12="No data","x",ROUND(IF('Данные индикаторов'!AD12&gt;O$55,10,IF('Данные индикаторов'!AD12&lt;O$54,0,10-(O$55-'Данные индикаторов'!AD12)/(O$55-O$54)*10)),1))</f>
        <v>0.1</v>
      </c>
      <c r="P10" s="279">
        <f>IF('Данные индикаторов'!Q12="No data","x",ROUND(IF('Данные индикаторов'!Q12&gt;P$55,10,IF('Данные индикаторов'!Q12&lt;P$54,0,10-(P$55-'Данные индикаторов'!Q12)/(P$55-P$54)*10)),1))</f>
        <v>0</v>
      </c>
      <c r="Q10" s="276">
        <f t="shared" si="4"/>
        <v>0.2</v>
      </c>
      <c r="R10" s="273">
        <f t="shared" si="5"/>
        <v>1.9</v>
      </c>
      <c r="S10" s="284">
        <f>IF(AND('Данные индикаторов'!AE12="No data",'Данные индикаторов'!AF12="No data",'Данные индикаторов'!AG12="No data"),"x",SUM('Данные индикаторов'!AE12:AG12))</f>
        <v>4.1097705032352279E-2</v>
      </c>
      <c r="T10" s="279">
        <f t="shared" si="6"/>
        <v>1.4</v>
      </c>
      <c r="U10" s="279">
        <f>IF('Данные индикаторов'!AH12="No data","x",'Данные индикаторов'!AH12)</f>
        <v>1</v>
      </c>
      <c r="V10" s="276">
        <f t="shared" si="7"/>
        <v>1.2</v>
      </c>
      <c r="W10" s="278">
        <f>IF('Данные индикаторов'!AI12="No data","x",ROUND(IF('Данные индикаторов'!AI12&gt;W$55,10,IF('Данные индикаторов'!AI12&lt;W$54,0,10-(W$55-'Данные индикаторов'!AI12)/(W$55-W$54)*10)),1))</f>
        <v>8.9</v>
      </c>
      <c r="X10" s="278">
        <f>IF('Данные индикаторов'!AJ12="No data","x",ROUND(IF('Данные индикаторов'!AJ12&gt;X$55,10,IF('Данные индикаторов'!AJ12&lt;X$54,0,10-(X$55-'Данные индикаторов'!AJ12)/(X$55-X$54)*10)),1))</f>
        <v>3.2</v>
      </c>
      <c r="Y10" s="288">
        <f>IF('Данные индикаторов'!AQ12="No data","x",ROUND(IF('Данные индикаторов'!AQ12&gt;Y$55,10,IF('Данные индикаторов'!AQ12&lt;Y$54,0,10-(Y$55-'Данные индикаторов'!AQ12)/(Y$55-Y$54)*10)),1))</f>
        <v>10</v>
      </c>
      <c r="Z10" s="288">
        <f>IF('Данные индикаторов'!AR12="No data","x",ROUND(IF('Данные индикаторов'!AR12&gt;Z$55,10,IF('Данные индикаторов'!AR12&lt;Z$54,0,10-(Z$55-'Данные индикаторов'!AR12)/(Z$55-Z$54)*10)),1))</f>
        <v>5.7</v>
      </c>
      <c r="AA10" s="279">
        <f t="shared" si="8"/>
        <v>7.9</v>
      </c>
      <c r="AB10" s="276">
        <f t="shared" si="9"/>
        <v>6.7</v>
      </c>
      <c r="AC10" s="278">
        <f>IF('Данные индикаторов'!AL12="No data","x",ROUND(IF('Данные индикаторов'!AL12&gt;AC$55,10,IF('Данные индикаторов'!AL12&lt;AC$54,0,10-(AC$55-'Данные индикаторов'!AL12)/(AC$55-AC$54)*10)),1))</f>
        <v>0.8</v>
      </c>
      <c r="AD10" s="276">
        <f t="shared" si="10"/>
        <v>0.8</v>
      </c>
      <c r="AE10" s="291">
        <f>IF(OR('Данные индикаторов'!AM12="No data",'Данные индикаторов'!BK12="No data"),"x",('Данные индикаторов'!AM12/'Данные индикаторов'!BK12))</f>
        <v>0</v>
      </c>
      <c r="AF10" s="276">
        <f t="shared" si="11"/>
        <v>0</v>
      </c>
      <c r="AG10" s="278">
        <f>IF('Данные индикаторов'!AN12="No data","x",ROUND(IF('Данные индикаторов'!AN12&lt;$AG$54,10,IF('Данные индикаторов'!AN12&gt;$AG$55,0,($AG$55-'Данные индикаторов'!AN12)/($AG$55-$AG$54)*10)),1))</f>
        <v>1.3</v>
      </c>
      <c r="AH10" s="278">
        <f>IF('Данные индикаторов'!AO12="No data","x",ROUND(IF('Данные индикаторов'!AO12&gt;$AH$55,10,IF('Данные индикаторов'!AO12&lt;$AH$54,0,10-($AH$55-'Данные индикаторов'!AO12)/($AH$55-$AH$54)*10)),1))</f>
        <v>0</v>
      </c>
      <c r="AI10" s="288">
        <f>IF('Данные индикаторов'!AP12="No data","x",ROUND(IF('Данные индикаторов'!AP12&gt;$AI$55,10,IF('Данные индикаторов'!AP12&lt;$AI$54,0,10-($AI$55-'Данные индикаторов'!AP12)/($AI$55-$AI$54)*10)),1))</f>
        <v>1.3</v>
      </c>
      <c r="AJ10" s="278">
        <f t="shared" si="12"/>
        <v>1.3</v>
      </c>
      <c r="AK10" s="276">
        <f t="shared" si="13"/>
        <v>0.9</v>
      </c>
      <c r="AL10" s="273">
        <f t="shared" si="14"/>
        <v>2.9</v>
      </c>
    </row>
    <row r="11" spans="1:38" ht="15.75">
      <c r="A11" s="329" t="s">
        <v>217</v>
      </c>
      <c r="B11" s="331" t="s">
        <v>226</v>
      </c>
      <c r="C11" s="332" t="s">
        <v>82</v>
      </c>
      <c r="D11" s="278">
        <f>ROUND(IF('Данные индикаторов'!O13="No data",IF((0.1233*LN('Данные индикаторов'!AU13)-0.4559)&gt;D$55,0,IF((0.1233*LN('Данные индикаторов'!AU13)-0.4559)&lt;D$54,10,(D$55-(0.1233*LN('Данные индикаторов'!AU13)-0.4559))/(D$55-D$54)*10)),IF('Данные индикаторов'!O13&gt;D$55,0,IF('Данные индикаторов'!O13&lt;D$54,10,(D$55-'Данные индикаторов'!O13)/(D$55-D$54)*10))),1)</f>
        <v>1.2</v>
      </c>
      <c r="E11" s="278">
        <f>IF('Данные индикаторов'!P13="No data","x",ROUND((IF('Данные индикаторов'!P13=E$54,0,IF(LOG('Данные индикаторов'!P13*1000)&gt;E$55,10,10-(E$55-LOG('Данные индикаторов'!P13*1000))/(E$55-E$54)*10))),1))</f>
        <v>0</v>
      </c>
      <c r="F11" s="279">
        <f>IF('Данные индикаторов'!AK13="No data","x",ROUND(IF('Данные индикаторов'!AK13&gt;F$55,10,IF('Данные индикаторов'!AK13&lt;F$54,0,10-(F$55-'Данные индикаторов'!AK13)/(F$55-F$54)*10)),1))</f>
        <v>2.5</v>
      </c>
      <c r="G11" s="276">
        <f t="shared" si="0"/>
        <v>1.3</v>
      </c>
      <c r="H11" s="284">
        <f>IF(OR('Данные индикаторов'!R13="No data",'Данные индикаторов'!S13="No data"),"x",IF(OR('Данные индикаторов'!T13="No data",'Данные индикаторов'!U13="No data"),1-(POWER((POWER(POWER((POWER((10/IF('Данные индикаторов'!R13&lt;10,10,'Данные индикаторов'!R13))*(1/'Данные индикаторов'!S13),0.5))*('Данные индикаторов'!V13)*('Данные индикаторов'!X13),(1/3)),-1)+POWER(POWER((1*('Данные индикаторов'!W13)*('Данные индикаторов'!Y13)),(1/3)),-1))/2,-1)/POWER((((POWER((10/IF('Данные индикаторов'!R13&lt;10,10,'Данные индикаторов'!R13))*(1/'Данные индикаторов'!S13),0.5)+1)/2)*(('Данные индикаторов'!V13+'Данные индикаторов'!W13)/2)*(('Данные индикаторов'!X13+'Данные индикаторов'!Y13)/2)),(1/3))),IF(OR('Данные индикаторов'!R13="No data",'Данные индикаторов'!S13="No data"),"x",1-(POWER((POWER(POWER((POWER((10/IF('Данные индикаторов'!R13&lt;10,10,'Данные индикаторов'!R13))*(1/'Данные индикаторов'!S13),0.5))*(POWER(('Данные индикаторов'!V13*'Данные индикаторов'!T13),0.5))*('Данные индикаторов'!X13),(1/3)),-1)+POWER(POWER(1*(POWER(('Данные индикаторов'!W13*'Данные индикаторов'!U13),0.5))*('Данные индикаторов'!Y13),(1/3)),-1))/2,-1)/POWER((((POWER((10/IF('Данные индикаторов'!R13&lt;10,10,'Данные индикаторов'!R13))*(1/'Данные индикаторов'!S13),0.5)+1)/2)*((POWER(('Данные индикаторов'!V13*'Данные индикаторов'!T13),0.5)+POWER(('Данные индикаторов'!W13*'Данные индикаторов'!U13),0.5))/2)*(('Данные индикаторов'!X13+'Данные индикаторов'!Y13)/2)),(1/3))))))</f>
        <v>0.27464807729486351</v>
      </c>
      <c r="I11" s="278">
        <f t="shared" si="1"/>
        <v>5</v>
      </c>
      <c r="J11" s="278">
        <f>IF('Данные индикаторов'!Z13="No data","x",ROUND(IF('Данные индикаторов'!Z13&gt;J$55,10,IF('Данные индикаторов'!Z13&lt;J$54,0,10-(J$55-'Данные индикаторов'!Z13)/(J$55-J$54)*10)),1))</f>
        <v>3.5</v>
      </c>
      <c r="K11" s="276">
        <f t="shared" si="2"/>
        <v>4.3</v>
      </c>
      <c r="L11" s="293">
        <f>SUM(IF('Данные индикаторов'!AA13=0,0,'Данные индикаторов'!AA13/1000000),SUM('Данные индикаторов'!AB13:AC13))</f>
        <v>141.06145599999999</v>
      </c>
      <c r="M11" s="293">
        <f>L11/(SUM('Данные индикаторов'!BK$5:'Данные индикаторов'!BK$21))*1000000</f>
        <v>7.3767563869913344</v>
      </c>
      <c r="N11" s="278">
        <f t="shared" si="3"/>
        <v>0.4</v>
      </c>
      <c r="O11" s="278">
        <f>IF('Данные индикаторов'!AD13="No data","x",ROUND(IF('Данные индикаторов'!AD13&gt;O$55,10,IF('Данные индикаторов'!AD13&lt;O$54,0,10-(O$55-'Данные индикаторов'!AD13)/(O$55-O$54)*10)),1))</f>
        <v>0.1</v>
      </c>
      <c r="P11" s="279">
        <f>IF('Данные индикаторов'!Q13="No data","x",ROUND(IF('Данные индикаторов'!Q13&gt;P$55,10,IF('Данные индикаторов'!Q13&lt;P$54,0,10-(P$55-'Данные индикаторов'!Q13)/(P$55-P$54)*10)),1))</f>
        <v>0</v>
      </c>
      <c r="Q11" s="276">
        <f t="shared" si="4"/>
        <v>0.2</v>
      </c>
      <c r="R11" s="273">
        <f t="shared" si="5"/>
        <v>1.8</v>
      </c>
      <c r="S11" s="284">
        <f>IF(AND('Данные индикаторов'!AE13="No data",'Данные индикаторов'!AF13="No data",'Данные индикаторов'!AG13="No data"),"x",SUM('Данные индикаторов'!AE13:AG13))</f>
        <v>4.1185062117524388E-2</v>
      </c>
      <c r="T11" s="279">
        <f t="shared" si="6"/>
        <v>1.4</v>
      </c>
      <c r="U11" s="279">
        <f>IF('Данные индикаторов'!AH13="No data","x",'Данные индикаторов'!AH13)</f>
        <v>1</v>
      </c>
      <c r="V11" s="276">
        <f t="shared" si="7"/>
        <v>1.2</v>
      </c>
      <c r="W11" s="278">
        <f>IF('Данные индикаторов'!AI13="No data","x",ROUND(IF('Данные индикаторов'!AI13&gt;W$55,10,IF('Данные индикаторов'!AI13&lt;W$54,0,10-(W$55-'Данные индикаторов'!AI13)/(W$55-W$54)*10)),1))</f>
        <v>9.5</v>
      </c>
      <c r="X11" s="278">
        <f>IF('Данные индикаторов'!AJ13="No data","x",ROUND(IF('Данные индикаторов'!AJ13&gt;X$55,10,IF('Данные индикаторов'!AJ13&lt;X$54,0,10-(X$55-'Данные индикаторов'!AJ13)/(X$55-X$54)*10)),1))</f>
        <v>4.0999999999999996</v>
      </c>
      <c r="Y11" s="288">
        <f>IF('Данные индикаторов'!AQ13="No data","x",ROUND(IF('Данные индикаторов'!AQ13&gt;Y$55,10,IF('Данные индикаторов'!AQ13&lt;Y$54,0,10-(Y$55-'Данные индикаторов'!AQ13)/(Y$55-Y$54)*10)),1))</f>
        <v>7.8</v>
      </c>
      <c r="Z11" s="288">
        <f>IF('Данные индикаторов'!AR13="No data","x",ROUND(IF('Данные индикаторов'!AR13&gt;Z$55,10,IF('Данные индикаторов'!AR13&lt;Z$54,0,10-(Z$55-'Данные индикаторов'!AR13)/(Z$55-Z$54)*10)),1))</f>
        <v>5.7</v>
      </c>
      <c r="AA11" s="279">
        <f t="shared" si="8"/>
        <v>6.8</v>
      </c>
      <c r="AB11" s="276">
        <f t="shared" si="9"/>
        <v>6.8</v>
      </c>
      <c r="AC11" s="278">
        <f>IF('Данные индикаторов'!AL13="No data","x",ROUND(IF('Данные индикаторов'!AL13&gt;AC$55,10,IF('Данные индикаторов'!AL13&lt;AC$54,0,10-(AC$55-'Данные индикаторов'!AL13)/(AC$55-AC$54)*10)),1))</f>
        <v>0.5</v>
      </c>
      <c r="AD11" s="276">
        <f t="shared" si="10"/>
        <v>0.5</v>
      </c>
      <c r="AE11" s="291">
        <f>IF(OR('Данные индикаторов'!AM13="No data",'Данные индикаторов'!BK13="No data"),"x",('Данные индикаторов'!AM13/'Данные индикаторов'!BK13))</f>
        <v>0</v>
      </c>
      <c r="AF11" s="276">
        <f t="shared" si="11"/>
        <v>0</v>
      </c>
      <c r="AG11" s="278">
        <f>IF('Данные индикаторов'!AN13="No data","x",ROUND(IF('Данные индикаторов'!AN13&lt;$AG$54,10,IF('Данные индикаторов'!AN13&gt;$AG$55,0,($AG$55-'Данные индикаторов'!AN13)/($AG$55-$AG$54)*10)),1))</f>
        <v>1.3</v>
      </c>
      <c r="AH11" s="278">
        <f>IF('Данные индикаторов'!AO13="No data","x",ROUND(IF('Данные индикаторов'!AO13&gt;$AH$55,10,IF('Данные индикаторов'!AO13&lt;$AH$54,0,10-($AH$55-'Данные индикаторов'!AO13)/($AH$55-$AH$54)*10)),1))</f>
        <v>0</v>
      </c>
      <c r="AI11" s="288">
        <f>IF('Данные индикаторов'!AP13="No data","x",ROUND(IF('Данные индикаторов'!AP13&gt;$AI$55,10,IF('Данные индикаторов'!AP13&lt;$AI$54,0,10-($AI$55-'Данные индикаторов'!AP13)/($AI$55-$AI$54)*10)),1))</f>
        <v>1.3</v>
      </c>
      <c r="AJ11" s="278">
        <f t="shared" si="12"/>
        <v>1.3</v>
      </c>
      <c r="AK11" s="276">
        <f t="shared" si="13"/>
        <v>0.9</v>
      </c>
      <c r="AL11" s="273">
        <f t="shared" si="14"/>
        <v>2.9</v>
      </c>
    </row>
    <row r="12" spans="1:38" ht="15.75">
      <c r="A12" s="329" t="s">
        <v>217</v>
      </c>
      <c r="B12" s="331" t="s">
        <v>227</v>
      </c>
      <c r="C12" s="332" t="s">
        <v>83</v>
      </c>
      <c r="D12" s="278">
        <f>ROUND(IF('Данные индикаторов'!O14="No data",IF((0.1233*LN('Данные индикаторов'!AU14)-0.4559)&gt;D$55,0,IF((0.1233*LN('Данные индикаторов'!AU14)-0.4559)&lt;D$54,10,(D$55-(0.1233*LN('Данные индикаторов'!AU14)-0.4559))/(D$55-D$54)*10)),IF('Данные индикаторов'!O14&gt;D$55,0,IF('Данные индикаторов'!O14&lt;D$54,10,(D$55-'Данные индикаторов'!O14)/(D$55-D$54)*10))),1)</f>
        <v>1.8</v>
      </c>
      <c r="E12" s="278">
        <f>IF('Данные индикаторов'!P14="No data","x",ROUND((IF('Данные индикаторов'!P14=E$54,0,IF(LOG('Данные индикаторов'!P14*1000)&gt;E$55,10,10-(E$55-LOG('Данные индикаторов'!P14*1000))/(E$55-E$54)*10))),1))</f>
        <v>2.1</v>
      </c>
      <c r="F12" s="279">
        <f>IF('Данные индикаторов'!AK14="No data","x",ROUND(IF('Данные индикаторов'!AK14&gt;F$55,10,IF('Данные индикаторов'!AK14&lt;F$54,0,10-(F$55-'Данные индикаторов'!AK14)/(F$55-F$54)*10)),1))</f>
        <v>2.7</v>
      </c>
      <c r="G12" s="276">
        <f t="shared" si="0"/>
        <v>2.2000000000000002</v>
      </c>
      <c r="H12" s="284">
        <f>IF(OR('Данные индикаторов'!R14="No data",'Данные индикаторов'!S14="No data"),"x",IF(OR('Данные индикаторов'!T14="No data",'Данные индикаторов'!U14="No data"),1-(POWER((POWER(POWER((POWER((10/IF('Данные индикаторов'!R14&lt;10,10,'Данные индикаторов'!R14))*(1/'Данные индикаторов'!S14),0.5))*('Данные индикаторов'!V14)*('Данные индикаторов'!X14),(1/3)),-1)+POWER(POWER((1*('Данные индикаторов'!W14)*('Данные индикаторов'!Y14)),(1/3)),-1))/2,-1)/POWER((((POWER((10/IF('Данные индикаторов'!R14&lt;10,10,'Данные индикаторов'!R14))*(1/'Данные индикаторов'!S14),0.5)+1)/2)*(('Данные индикаторов'!V14+'Данные индикаторов'!W14)/2)*(('Данные индикаторов'!X14+'Данные индикаторов'!Y14)/2)),(1/3))),IF(OR('Данные индикаторов'!R14="No data",'Данные индикаторов'!S14="No data"),"x",1-(POWER((POWER(POWER((POWER((10/IF('Данные индикаторов'!R14&lt;10,10,'Данные индикаторов'!R14))*(1/'Данные индикаторов'!S14),0.5))*(POWER(('Данные индикаторов'!V14*'Данные индикаторов'!T14),0.5))*('Данные индикаторов'!X14),(1/3)),-1)+POWER(POWER(1*(POWER(('Данные индикаторов'!W14*'Данные индикаторов'!U14),0.5))*('Данные индикаторов'!Y14),(1/3)),-1))/2,-1)/POWER((((POWER((10/IF('Данные индикаторов'!R14&lt;10,10,'Данные индикаторов'!R14))*(1/'Данные индикаторов'!S14),0.5)+1)/2)*((POWER(('Данные индикаторов'!V14*'Данные индикаторов'!T14),0.5)+POWER(('Данные индикаторов'!W14*'Данные индикаторов'!U14),0.5))/2)*(('Данные индикаторов'!X14+'Данные индикаторов'!Y14)/2)),(1/3))))))</f>
        <v>0.26235884231312201</v>
      </c>
      <c r="I12" s="278">
        <f t="shared" si="1"/>
        <v>4.8</v>
      </c>
      <c r="J12" s="278">
        <f>IF('Данные индикаторов'!Z14="No data","x",ROUND(IF('Данные индикаторов'!Z14&gt;J$55,10,IF('Данные индикаторов'!Z14&lt;J$54,0,10-(J$55-'Данные индикаторов'!Z14)/(J$55-J$54)*10)),1))</f>
        <v>2.7</v>
      </c>
      <c r="K12" s="276">
        <f t="shared" si="2"/>
        <v>3.8</v>
      </c>
      <c r="L12" s="293">
        <f>SUM(IF('Данные индикаторов'!AA14=0,0,'Данные индикаторов'!AA14/1000000),SUM('Данные индикаторов'!AB14:AC14))</f>
        <v>141.06145599999999</v>
      </c>
      <c r="M12" s="293">
        <f>L12/(SUM('Данные индикаторов'!BK$5:'Данные индикаторов'!BK$21))*1000000</f>
        <v>7.3767563869913344</v>
      </c>
      <c r="N12" s="278">
        <f t="shared" si="3"/>
        <v>0.4</v>
      </c>
      <c r="O12" s="278">
        <f>IF('Данные индикаторов'!AD14="No data","x",ROUND(IF('Данные индикаторов'!AD14&gt;O$55,10,IF('Данные индикаторов'!AD14&lt;O$54,0,10-(O$55-'Данные индикаторов'!AD14)/(O$55-O$54)*10)),1))</f>
        <v>0.1</v>
      </c>
      <c r="P12" s="279">
        <f>IF('Данные индикаторов'!Q14="No data","x",ROUND(IF('Данные индикаторов'!Q14&gt;P$55,10,IF('Данные индикаторов'!Q14&lt;P$54,0,10-(P$55-'Данные индикаторов'!Q14)/(P$55-P$54)*10)),1))</f>
        <v>0</v>
      </c>
      <c r="Q12" s="276">
        <f t="shared" si="4"/>
        <v>0.2</v>
      </c>
      <c r="R12" s="273">
        <f t="shared" si="5"/>
        <v>2.1</v>
      </c>
      <c r="S12" s="284">
        <f>IF(AND('Данные индикаторов'!AE14="No data",'Данные индикаторов'!AF14="No data",'Данные индикаторов'!AG14="No data"),"x",SUM('Данные индикаторов'!AE14:AG14))</f>
        <v>4.1193491658088215E-2</v>
      </c>
      <c r="T12" s="279">
        <f t="shared" si="6"/>
        <v>1.4</v>
      </c>
      <c r="U12" s="279">
        <f>IF('Данные индикаторов'!AH14="No data","x",'Данные индикаторов'!AH14)</f>
        <v>1</v>
      </c>
      <c r="V12" s="276">
        <f t="shared" si="7"/>
        <v>1.2</v>
      </c>
      <c r="W12" s="278">
        <f>IF('Данные индикаторов'!AI14="No data","x",ROUND(IF('Данные индикаторов'!AI14&gt;W$55,10,IF('Данные индикаторов'!AI14&lt;W$54,0,10-(W$55-'Данные индикаторов'!AI14)/(W$55-W$54)*10)),1))</f>
        <v>0.7</v>
      </c>
      <c r="X12" s="278">
        <f>IF('Данные индикаторов'!AJ14="No data","x",ROUND(IF('Данные индикаторов'!AJ14&gt;X$55,10,IF('Данные индикаторов'!AJ14&lt;X$54,0,10-(X$55-'Данные индикаторов'!AJ14)/(X$55-X$54)*10)),1))</f>
        <v>4.2</v>
      </c>
      <c r="Y12" s="288">
        <f>IF('Данные индикаторов'!AQ14="No data","x",ROUND(IF('Данные индикаторов'!AQ14&gt;Y$55,10,IF('Данные индикаторов'!AQ14&lt;Y$54,0,10-(Y$55-'Данные индикаторов'!AQ14)/(Y$55-Y$54)*10)),1))</f>
        <v>3.9</v>
      </c>
      <c r="Z12" s="288">
        <f>IF('Данные индикаторов'!AR14="No data","x",ROUND(IF('Данные индикаторов'!AR14&gt;Z$55,10,IF('Данные индикаторов'!AR14&lt;Z$54,0,10-(Z$55-'Данные индикаторов'!AR14)/(Z$55-Z$54)*10)),1))</f>
        <v>5.7</v>
      </c>
      <c r="AA12" s="279">
        <f t="shared" si="8"/>
        <v>4.8</v>
      </c>
      <c r="AB12" s="276">
        <f t="shared" si="9"/>
        <v>3.2</v>
      </c>
      <c r="AC12" s="278">
        <f>IF('Данные индикаторов'!AL14="No data","x",ROUND(IF('Данные индикаторов'!AL14&gt;AC$55,10,IF('Данные индикаторов'!AL14&lt;AC$54,0,10-(AC$55-'Данные индикаторов'!AL14)/(AC$55-AC$54)*10)),1))</f>
        <v>0.5</v>
      </c>
      <c r="AD12" s="276">
        <f t="shared" si="10"/>
        <v>0.5</v>
      </c>
      <c r="AE12" s="291">
        <f>IF(OR('Данные индикаторов'!AM14="No data",'Данные индикаторов'!BK14="No data"),"x",('Данные индикаторов'!AM14/'Данные индикаторов'!BK14))</f>
        <v>1.9518962248163126E-2</v>
      </c>
      <c r="AF12" s="276">
        <f t="shared" si="11"/>
        <v>3.9</v>
      </c>
      <c r="AG12" s="278">
        <f>IF('Данные индикаторов'!AN14="No data","x",ROUND(IF('Данные индикаторов'!AN14&lt;$AG$54,10,IF('Данные индикаторов'!AN14&gt;$AG$55,0,($AG$55-'Данные индикаторов'!AN14)/($AG$55-$AG$54)*10)),1))</f>
        <v>1.3</v>
      </c>
      <c r="AH12" s="278">
        <f>IF('Данные индикаторов'!AO14="No data","x",ROUND(IF('Данные индикаторов'!AO14&gt;$AH$55,10,IF('Данные индикаторов'!AO14&lt;$AH$54,0,10-($AH$55-'Данные индикаторов'!AO14)/($AH$55-$AH$54)*10)),1))</f>
        <v>0</v>
      </c>
      <c r="AI12" s="288">
        <f>IF('Данные индикаторов'!AP14="No data","x",ROUND(IF('Данные индикаторов'!AP14&gt;$AI$55,10,IF('Данные индикаторов'!AP14&lt;$AI$54,0,10-($AI$55-'Данные индикаторов'!AP14)/($AI$55-$AI$54)*10)),1))</f>
        <v>1.3</v>
      </c>
      <c r="AJ12" s="278">
        <f t="shared" si="12"/>
        <v>1.3</v>
      </c>
      <c r="AK12" s="276">
        <f t="shared" si="13"/>
        <v>0.9</v>
      </c>
      <c r="AL12" s="273">
        <f t="shared" si="14"/>
        <v>2</v>
      </c>
    </row>
    <row r="13" spans="1:38" ht="15.75">
      <c r="A13" s="329" t="s">
        <v>217</v>
      </c>
      <c r="B13" s="331" t="s">
        <v>228</v>
      </c>
      <c r="C13" s="332" t="s">
        <v>84</v>
      </c>
      <c r="D13" s="278">
        <f>ROUND(IF('Данные индикаторов'!O15="No data",IF((0.1233*LN('Данные индикаторов'!AU15)-0.4559)&gt;D$55,0,IF((0.1233*LN('Данные индикаторов'!AU15)-0.4559)&lt;D$54,10,(D$55-(0.1233*LN('Данные индикаторов'!AU15)-0.4559))/(D$55-D$54)*10)),IF('Данные индикаторов'!O15&gt;D$55,0,IF('Данные индикаторов'!O15&lt;D$54,10,(D$55-'Данные индикаторов'!O15)/(D$55-D$54)*10))),1)</f>
        <v>1.6</v>
      </c>
      <c r="E13" s="278">
        <f>IF('Данные индикаторов'!P15="No data","x",ROUND((IF('Данные индикаторов'!P15=E$54,0,IF(LOG('Данные индикаторов'!P15*1000)&gt;E$55,10,10-(E$55-LOG('Данные индикаторов'!P15*1000))/(E$55-E$54)*10))),1))</f>
        <v>0</v>
      </c>
      <c r="F13" s="279">
        <f>IF('Данные индикаторов'!AK15="No data","x",ROUND(IF('Данные индикаторов'!AK15&gt;F$55,10,IF('Данные индикаторов'!AK15&lt;F$54,0,10-(F$55-'Данные индикаторов'!AK15)/(F$55-F$54)*10)),1))</f>
        <v>1.9</v>
      </c>
      <c r="G13" s="276">
        <f t="shared" si="0"/>
        <v>1.2</v>
      </c>
      <c r="H13" s="284">
        <f>IF(OR('Данные индикаторов'!R15="No data",'Данные индикаторов'!S15="No data"),"x",IF(OR('Данные индикаторов'!T15="No data",'Данные индикаторов'!U15="No data"),1-(POWER((POWER(POWER((POWER((10/IF('Данные индикаторов'!R15&lt;10,10,'Данные индикаторов'!R15))*(1/'Данные индикаторов'!S15),0.5))*('Данные индикаторов'!V15)*('Данные индикаторов'!X15),(1/3)),-1)+POWER(POWER((1*('Данные индикаторов'!W15)*('Данные индикаторов'!Y15)),(1/3)),-1))/2,-1)/POWER((((POWER((10/IF('Данные индикаторов'!R15&lt;10,10,'Данные индикаторов'!R15))*(1/'Данные индикаторов'!S15),0.5)+1)/2)*(('Данные индикаторов'!V15+'Данные индикаторов'!W15)/2)*(('Данные индикаторов'!X15+'Данные индикаторов'!Y15)/2)),(1/3))),IF(OR('Данные индикаторов'!R15="No data",'Данные индикаторов'!S15="No data"),"x",1-(POWER((POWER(POWER((POWER((10/IF('Данные индикаторов'!R15&lt;10,10,'Данные индикаторов'!R15))*(1/'Данные индикаторов'!S15),0.5))*(POWER(('Данные индикаторов'!V15*'Данные индикаторов'!T15),0.5))*('Данные индикаторов'!X15),(1/3)),-1)+POWER(POWER(1*(POWER(('Данные индикаторов'!W15*'Данные индикаторов'!U15),0.5))*('Данные индикаторов'!Y15),(1/3)),-1))/2,-1)/POWER((((POWER((10/IF('Данные индикаторов'!R15&lt;10,10,'Данные индикаторов'!R15))*(1/'Данные индикаторов'!S15),0.5)+1)/2)*((POWER(('Данные индикаторов'!V15*'Данные индикаторов'!T15),0.5)+POWER(('Данные индикаторов'!W15*'Данные индикаторов'!U15),0.5))/2)*(('Данные индикаторов'!X15+'Данные индикаторов'!Y15)/2)),(1/3))))))</f>
        <v>0.2867899050329501</v>
      </c>
      <c r="I13" s="278">
        <f t="shared" si="1"/>
        <v>5.2</v>
      </c>
      <c r="J13" s="278">
        <f>IF('Данные индикаторов'!Z15="No data","x",ROUND(IF('Данные индикаторов'!Z15&gt;J$55,10,IF('Данные индикаторов'!Z15&lt;J$54,0,10-(J$55-'Данные индикаторов'!Z15)/(J$55-J$54)*10)),1))</f>
        <v>1.3</v>
      </c>
      <c r="K13" s="276">
        <f t="shared" si="2"/>
        <v>3.3</v>
      </c>
      <c r="L13" s="293">
        <f>SUM(IF('Данные индикаторов'!AA15=0,0,'Данные индикаторов'!AA15/1000000),SUM('Данные индикаторов'!AB15:AC15))</f>
        <v>141.06145599999999</v>
      </c>
      <c r="M13" s="293">
        <f>L13/(SUM('Данные индикаторов'!BK$5:'Данные индикаторов'!BK$21))*1000000</f>
        <v>7.3767563869913344</v>
      </c>
      <c r="N13" s="278">
        <f t="shared" si="3"/>
        <v>0.4</v>
      </c>
      <c r="O13" s="278">
        <f>IF('Данные индикаторов'!AD15="No data","x",ROUND(IF('Данные индикаторов'!AD15&gt;O$55,10,IF('Данные индикаторов'!AD15&lt;O$54,0,10-(O$55-'Данные индикаторов'!AD15)/(O$55-O$54)*10)),1))</f>
        <v>0.1</v>
      </c>
      <c r="P13" s="279">
        <f>IF('Данные индикаторов'!Q15="No data","x",ROUND(IF('Данные индикаторов'!Q15&gt;P$55,10,IF('Данные индикаторов'!Q15&lt;P$54,0,10-(P$55-'Данные индикаторов'!Q15)/(P$55-P$54)*10)),1))</f>
        <v>0</v>
      </c>
      <c r="Q13" s="276">
        <f t="shared" si="4"/>
        <v>0.2</v>
      </c>
      <c r="R13" s="273">
        <f t="shared" si="5"/>
        <v>1.5</v>
      </c>
      <c r="S13" s="284">
        <f>IF(AND('Данные индикаторов'!AE15="No data",'Данные индикаторов'!AF15="No data",'Данные индикаторов'!AG15="No data"),"x",SUM('Данные индикаторов'!AE15:AG15))</f>
        <v>4.1221867812583447E-2</v>
      </c>
      <c r="T13" s="279">
        <f t="shared" si="6"/>
        <v>1.4</v>
      </c>
      <c r="U13" s="279">
        <f>IF('Данные индикаторов'!AH15="No data","x",'Данные индикаторов'!AH15)</f>
        <v>1</v>
      </c>
      <c r="V13" s="276">
        <f t="shared" si="7"/>
        <v>1.2</v>
      </c>
      <c r="W13" s="278">
        <f>IF('Данные индикаторов'!AI15="No data","x",ROUND(IF('Данные индикаторов'!AI15&gt;W$55,10,IF('Данные индикаторов'!AI15&lt;W$54,0,10-(W$55-'Данные индикаторов'!AI15)/(W$55-W$54)*10)),1))</f>
        <v>1.6</v>
      </c>
      <c r="X13" s="278">
        <f>IF('Данные индикаторов'!AJ15="No data","x",ROUND(IF('Данные индикаторов'!AJ15&gt;X$55,10,IF('Данные индикаторов'!AJ15&lt;X$54,0,10-(X$55-'Данные индикаторов'!AJ15)/(X$55-X$54)*10)),1))</f>
        <v>4.0999999999999996</v>
      </c>
      <c r="Y13" s="288">
        <f>IF('Данные индикаторов'!AQ15="No data","x",ROUND(IF('Данные индикаторов'!AQ15&gt;Y$55,10,IF('Данные индикаторов'!AQ15&lt;Y$54,0,10-(Y$55-'Данные индикаторов'!AQ15)/(Y$55-Y$54)*10)),1))</f>
        <v>5.5</v>
      </c>
      <c r="Z13" s="288">
        <f>IF('Данные индикаторов'!AR15="No data","x",ROUND(IF('Данные индикаторов'!AR15&gt;Z$55,10,IF('Данные индикаторов'!AR15&lt;Z$54,0,10-(Z$55-'Данные индикаторов'!AR15)/(Z$55-Z$54)*10)),1))</f>
        <v>5.7</v>
      </c>
      <c r="AA13" s="279">
        <f t="shared" si="8"/>
        <v>5.6</v>
      </c>
      <c r="AB13" s="276">
        <f t="shared" si="9"/>
        <v>3.8</v>
      </c>
      <c r="AC13" s="278">
        <f>IF('Данные индикаторов'!AL15="No data","x",ROUND(IF('Данные индикаторов'!AL15&gt;AC$55,10,IF('Данные индикаторов'!AL15&lt;AC$54,0,10-(AC$55-'Данные индикаторов'!AL15)/(AC$55-AC$54)*10)),1))</f>
        <v>0.9</v>
      </c>
      <c r="AD13" s="276">
        <f t="shared" si="10"/>
        <v>0.9</v>
      </c>
      <c r="AE13" s="291">
        <f>IF(OR('Данные индикаторов'!AM15="No data",'Данные индикаторов'!BK15="No data"),"x",('Данные индикаторов'!AM15/'Данные индикаторов'!BK15))</f>
        <v>1.926756462361497E-2</v>
      </c>
      <c r="AF13" s="276">
        <f t="shared" si="11"/>
        <v>3.9</v>
      </c>
      <c r="AG13" s="278">
        <f>IF('Данные индикаторов'!AN15="No data","x",ROUND(IF('Данные индикаторов'!AN15&lt;$AG$54,10,IF('Данные индикаторов'!AN15&gt;$AG$55,0,($AG$55-'Данные индикаторов'!AN15)/($AG$55-$AG$54)*10)),1))</f>
        <v>1.3</v>
      </c>
      <c r="AH13" s="278">
        <f>IF('Данные индикаторов'!AO15="No data","x",ROUND(IF('Данные индикаторов'!AO15&gt;$AH$55,10,IF('Данные индикаторов'!AO15&lt;$AH$54,0,10-($AH$55-'Данные индикаторов'!AO15)/($AH$55-$AH$54)*10)),1))</f>
        <v>0</v>
      </c>
      <c r="AI13" s="288">
        <f>IF('Данные индикаторов'!AP15="No data","x",ROUND(IF('Данные индикаторов'!AP15&gt;$AI$55,10,IF('Данные индикаторов'!AP15&lt;$AI$54,0,10-($AI$55-'Данные индикаторов'!AP15)/($AI$55-$AI$54)*10)),1))</f>
        <v>1.3</v>
      </c>
      <c r="AJ13" s="278">
        <f t="shared" si="12"/>
        <v>1.3</v>
      </c>
      <c r="AK13" s="276">
        <f t="shared" si="13"/>
        <v>0.9</v>
      </c>
      <c r="AL13" s="273">
        <f t="shared" si="14"/>
        <v>2.2999999999999998</v>
      </c>
    </row>
    <row r="14" spans="1:38" ht="15.75">
      <c r="A14" s="329" t="s">
        <v>217</v>
      </c>
      <c r="B14" s="331" t="s">
        <v>229</v>
      </c>
      <c r="C14" s="332" t="s">
        <v>85</v>
      </c>
      <c r="D14" s="278">
        <f>ROUND(IF('Данные индикаторов'!O16="No data",IF((0.1233*LN('Данные индикаторов'!AU16)-0.4559)&gt;D$55,0,IF((0.1233*LN('Данные индикаторов'!AU16)-0.4559)&lt;D$54,10,(D$55-(0.1233*LN('Данные индикаторов'!AU16)-0.4559))/(D$55-D$54)*10)),IF('Данные индикаторов'!O16&gt;D$55,0,IF('Данные индикаторов'!O16&lt;D$54,10,(D$55-'Данные индикаторов'!O16)/(D$55-D$54)*10))),1)</f>
        <v>1.2</v>
      </c>
      <c r="E14" s="278">
        <f>IF('Данные индикаторов'!P16="No data","x",ROUND((IF('Данные индикаторов'!P16=E$54,0,IF(LOG('Данные индикаторов'!P16*1000)&gt;E$55,10,10-(E$55-LOG('Данные индикаторов'!P16*1000))/(E$55-E$54)*10))),1))</f>
        <v>0</v>
      </c>
      <c r="F14" s="279">
        <f>IF('Данные индикаторов'!AK16="No data","x",ROUND(IF('Данные индикаторов'!AK16&gt;F$55,10,IF('Данные индикаторов'!AK16&lt;F$54,0,10-(F$55-'Данные индикаторов'!AK16)/(F$55-F$54)*10)),1))</f>
        <v>2.1</v>
      </c>
      <c r="G14" s="276">
        <f t="shared" si="0"/>
        <v>1.1000000000000001</v>
      </c>
      <c r="H14" s="284">
        <f>IF(OR('Данные индикаторов'!R16="No data",'Данные индикаторов'!S16="No data"),"x",IF(OR('Данные индикаторов'!T16="No data",'Данные индикаторов'!U16="No data"),1-(POWER((POWER(POWER((POWER((10/IF('Данные индикаторов'!R16&lt;10,10,'Данные индикаторов'!R16))*(1/'Данные индикаторов'!S16),0.5))*('Данные индикаторов'!V16)*('Данные индикаторов'!X16),(1/3)),-1)+POWER(POWER((1*('Данные индикаторов'!W16)*('Данные индикаторов'!Y16)),(1/3)),-1))/2,-1)/POWER((((POWER((10/IF('Данные индикаторов'!R16&lt;10,10,'Данные индикаторов'!R16))*(1/'Данные индикаторов'!S16),0.5)+1)/2)*(('Данные индикаторов'!V16+'Данные индикаторов'!W16)/2)*(('Данные индикаторов'!X16+'Данные индикаторов'!Y16)/2)),(1/3))),IF(OR('Данные индикаторов'!R16="No data",'Данные индикаторов'!S16="No data"),"x",1-(POWER((POWER(POWER((POWER((10/IF('Данные индикаторов'!R16&lt;10,10,'Данные индикаторов'!R16))*(1/'Данные индикаторов'!S16),0.5))*(POWER(('Данные индикаторов'!V16*'Данные индикаторов'!T16),0.5))*('Данные индикаторов'!X16),(1/3)),-1)+POWER(POWER(1*(POWER(('Данные индикаторов'!W16*'Данные индикаторов'!U16),0.5))*('Данные индикаторов'!Y16),(1/3)),-1))/2,-1)/POWER((((POWER((10/IF('Данные индикаторов'!R16&lt;10,10,'Данные индикаторов'!R16))*(1/'Данные индикаторов'!S16),0.5)+1)/2)*((POWER(('Данные индикаторов'!V16*'Данные индикаторов'!T16),0.5)+POWER(('Данные индикаторов'!W16*'Данные индикаторов'!U16),0.5))/2)*(('Данные индикаторов'!X16+'Данные индикаторов'!Y16)/2)),(1/3))))))</f>
        <v>0.25666426624437555</v>
      </c>
      <c r="I14" s="278">
        <f t="shared" si="1"/>
        <v>4.7</v>
      </c>
      <c r="J14" s="278">
        <f>IF('Данные индикаторов'!Z16="No data","x",ROUND(IF('Данные индикаторов'!Z16&gt;J$55,10,IF('Данные индикаторов'!Z16&lt;J$54,0,10-(J$55-'Данные индикаторов'!Z16)/(J$55-J$54)*10)),1))</f>
        <v>4.9000000000000004</v>
      </c>
      <c r="K14" s="276">
        <f t="shared" si="2"/>
        <v>4.8</v>
      </c>
      <c r="L14" s="293">
        <f>SUM(IF('Данные индикаторов'!AA16=0,0,'Данные индикаторов'!AA16/1000000),SUM('Данные индикаторов'!AB16:AC16))</f>
        <v>141.06145599999999</v>
      </c>
      <c r="M14" s="293">
        <f>L14/(SUM('Данные индикаторов'!BK$5:'Данные индикаторов'!BK$21))*1000000</f>
        <v>7.3767563869913344</v>
      </c>
      <c r="N14" s="278">
        <f t="shared" si="3"/>
        <v>0.4</v>
      </c>
      <c r="O14" s="278">
        <f>IF('Данные индикаторов'!AD16="No data","x",ROUND(IF('Данные индикаторов'!AD16&gt;O$55,10,IF('Данные индикаторов'!AD16&lt;O$54,0,10-(O$55-'Данные индикаторов'!AD16)/(O$55-O$54)*10)),1))</f>
        <v>0.1</v>
      </c>
      <c r="P14" s="279">
        <f>IF('Данные индикаторов'!Q16="No data","x",ROUND(IF('Данные индикаторов'!Q16&gt;P$55,10,IF('Данные индикаторов'!Q16&lt;P$54,0,10-(P$55-'Данные индикаторов'!Q16)/(P$55-P$54)*10)),1))</f>
        <v>0</v>
      </c>
      <c r="Q14" s="276">
        <f t="shared" si="4"/>
        <v>0.2</v>
      </c>
      <c r="R14" s="273">
        <f t="shared" si="5"/>
        <v>1.8</v>
      </c>
      <c r="S14" s="284">
        <f>IF(AND('Данные индикаторов'!AE16="No data",'Данные индикаторов'!AF16="No data",'Данные индикаторов'!AG16="No data"),"x",SUM('Данные индикаторов'!AE16:AG16))</f>
        <v>4.1324329490558594E-2</v>
      </c>
      <c r="T14" s="279">
        <f t="shared" si="6"/>
        <v>1.4</v>
      </c>
      <c r="U14" s="279">
        <f>IF('Данные индикаторов'!AH16="No data","x",'Данные индикаторов'!AH16)</f>
        <v>1</v>
      </c>
      <c r="V14" s="276">
        <f t="shared" si="7"/>
        <v>1.2</v>
      </c>
      <c r="W14" s="278">
        <f>IF('Данные индикаторов'!AI16="No data","x",ROUND(IF('Данные индикаторов'!AI16&gt;W$55,10,IF('Данные индикаторов'!AI16&lt;W$54,0,10-(W$55-'Данные индикаторов'!AI16)/(W$55-W$54)*10)),1))</f>
        <v>8.5</v>
      </c>
      <c r="X14" s="278">
        <f>IF('Данные индикаторов'!AJ16="No data","x",ROUND(IF('Данные индикаторов'!AJ16&gt;X$55,10,IF('Данные индикаторов'!AJ16&lt;X$54,0,10-(X$55-'Данные индикаторов'!AJ16)/(X$55-X$54)*10)),1))</f>
        <v>3.9</v>
      </c>
      <c r="Y14" s="288">
        <f>IF('Данные индикаторов'!AQ16="No data","x",ROUND(IF('Данные индикаторов'!AQ16&gt;Y$55,10,IF('Данные индикаторов'!AQ16&lt;Y$54,0,10-(Y$55-'Данные индикаторов'!AQ16)/(Y$55-Y$54)*10)),1))</f>
        <v>9.6</v>
      </c>
      <c r="Z14" s="288">
        <f>IF('Данные индикаторов'!AR16="No data","x",ROUND(IF('Данные индикаторов'!AR16&gt;Z$55,10,IF('Данные индикаторов'!AR16&lt;Z$54,0,10-(Z$55-'Данные индикаторов'!AR16)/(Z$55-Z$54)*10)),1))</f>
        <v>5.7</v>
      </c>
      <c r="AA14" s="279">
        <f t="shared" si="8"/>
        <v>7.7</v>
      </c>
      <c r="AB14" s="276">
        <f t="shared" si="9"/>
        <v>6.7</v>
      </c>
      <c r="AC14" s="278">
        <f>IF('Данные индикаторов'!AL16="No data","x",ROUND(IF('Данные индикаторов'!AL16&gt;AC$55,10,IF('Данные индикаторов'!AL16&lt;AC$54,0,10-(AC$55-'Данные индикаторов'!AL16)/(AC$55-AC$54)*10)),1))</f>
        <v>0.4</v>
      </c>
      <c r="AD14" s="276">
        <f t="shared" si="10"/>
        <v>0.4</v>
      </c>
      <c r="AE14" s="291">
        <f>IF(OR('Данные индикаторов'!AM16="No data",'Данные индикаторов'!BK16="No data"),"x",('Данные индикаторов'!AM16/'Данные индикаторов'!BK16))</f>
        <v>0</v>
      </c>
      <c r="AF14" s="276">
        <f t="shared" si="11"/>
        <v>0</v>
      </c>
      <c r="AG14" s="278">
        <f>IF('Данные индикаторов'!AN16="No data","x",ROUND(IF('Данные индикаторов'!AN16&lt;$AG$54,10,IF('Данные индикаторов'!AN16&gt;$AG$55,0,($AG$55-'Данные индикаторов'!AN16)/($AG$55-$AG$54)*10)),1))</f>
        <v>1.3</v>
      </c>
      <c r="AH14" s="278">
        <f>IF('Данные индикаторов'!AO16="No data","x",ROUND(IF('Данные индикаторов'!AO16&gt;$AH$55,10,IF('Данные индикаторов'!AO16&lt;$AH$54,0,10-($AH$55-'Данные индикаторов'!AO16)/($AH$55-$AH$54)*10)),1))</f>
        <v>0</v>
      </c>
      <c r="AI14" s="288">
        <f>IF('Данные индикаторов'!AP16="No data","x",ROUND(IF('Данные индикаторов'!AP16&gt;$AI$55,10,IF('Данные индикаторов'!AP16&lt;$AI$54,0,10-($AI$55-'Данные индикаторов'!AP16)/($AI$55-$AI$54)*10)),1))</f>
        <v>1.3</v>
      </c>
      <c r="AJ14" s="278">
        <f t="shared" si="12"/>
        <v>1.3</v>
      </c>
      <c r="AK14" s="276">
        <f t="shared" si="13"/>
        <v>0.9</v>
      </c>
      <c r="AL14" s="273">
        <f t="shared" si="14"/>
        <v>2.8</v>
      </c>
    </row>
    <row r="15" spans="1:38" ht="15.75">
      <c r="A15" s="329" t="s">
        <v>217</v>
      </c>
      <c r="B15" s="331" t="s">
        <v>230</v>
      </c>
      <c r="C15" s="332" t="s">
        <v>86</v>
      </c>
      <c r="D15" s="278">
        <f>ROUND(IF('Данные индикаторов'!O17="No data",IF((0.1233*LN('Данные индикаторов'!AU17)-0.4559)&gt;D$55,0,IF((0.1233*LN('Данные индикаторов'!AU17)-0.4559)&lt;D$54,10,(D$55-(0.1233*LN('Данные индикаторов'!AU17)-0.4559))/(D$55-D$54)*10)),IF('Данные индикаторов'!O17&gt;D$55,0,IF('Данные индикаторов'!O17&lt;D$54,10,(D$55-'Данные индикаторов'!O17)/(D$55-D$54)*10))),1)</f>
        <v>1.2</v>
      </c>
      <c r="E15" s="278">
        <f>IF('Данные индикаторов'!P17="No data","x",ROUND((IF('Данные индикаторов'!P17=E$54,0,IF(LOG('Данные индикаторов'!P17*1000)&gt;E$55,10,10-(E$55-LOG('Данные индикаторов'!P17*1000))/(E$55-E$54)*10))),1))</f>
        <v>0.5</v>
      </c>
      <c r="F15" s="279">
        <f>IF('Данные индикаторов'!AK17="No data","x",ROUND(IF('Данные индикаторов'!AK17&gt;F$55,10,IF('Данные индикаторов'!AK17&lt;F$54,0,10-(F$55-'Данные индикаторов'!AK17)/(F$55-F$54)*10)),1))</f>
        <v>1.4</v>
      </c>
      <c r="G15" s="276">
        <f t="shared" si="0"/>
        <v>1</v>
      </c>
      <c r="H15" s="284">
        <f>IF(OR('Данные индикаторов'!R17="No data",'Данные индикаторов'!S17="No data"),"x",IF(OR('Данные индикаторов'!T17="No data",'Данные индикаторов'!U17="No data"),1-(POWER((POWER(POWER((POWER((10/IF('Данные индикаторов'!R17&lt;10,10,'Данные индикаторов'!R17))*(1/'Данные индикаторов'!S17),0.5))*('Данные индикаторов'!V17)*('Данные индикаторов'!X17),(1/3)),-1)+POWER(POWER((1*('Данные индикаторов'!W17)*('Данные индикаторов'!Y17)),(1/3)),-1))/2,-1)/POWER((((POWER((10/IF('Данные индикаторов'!R17&lt;10,10,'Данные индикаторов'!R17))*(1/'Данные индикаторов'!S17),0.5)+1)/2)*(('Данные индикаторов'!V17+'Данные индикаторов'!W17)/2)*(('Данные индикаторов'!X17+'Данные индикаторов'!Y17)/2)),(1/3))),IF(OR('Данные индикаторов'!R17="No data",'Данные индикаторов'!S17="No data"),"x",1-(POWER((POWER(POWER((POWER((10/IF('Данные индикаторов'!R17&lt;10,10,'Данные индикаторов'!R17))*(1/'Данные индикаторов'!S17),0.5))*(POWER(('Данные индикаторов'!V17*'Данные индикаторов'!T17),0.5))*('Данные индикаторов'!X17),(1/3)),-1)+POWER(POWER(1*(POWER(('Данные индикаторов'!W17*'Данные индикаторов'!U17),0.5))*('Данные индикаторов'!Y17),(1/3)),-1))/2,-1)/POWER((((POWER((10/IF('Данные индикаторов'!R17&lt;10,10,'Данные индикаторов'!R17))*(1/'Данные индикаторов'!S17),0.5)+1)/2)*((POWER(('Данные индикаторов'!V17*'Данные индикаторов'!T17),0.5)+POWER(('Данные индикаторов'!W17*'Данные индикаторов'!U17),0.5))/2)*(('Данные индикаторов'!X17+'Данные индикаторов'!Y17)/2)),(1/3))))))</f>
        <v>0.17466069912724436</v>
      </c>
      <c r="I15" s="278">
        <f t="shared" si="1"/>
        <v>3.2</v>
      </c>
      <c r="J15" s="278">
        <f>IF('Данные индикаторов'!Z17="No data","x",ROUND(IF('Данные индикаторов'!Z17&gt;J$55,10,IF('Данные индикаторов'!Z17&lt;J$54,0,10-(J$55-'Данные индикаторов'!Z17)/(J$55-J$54)*10)),1))</f>
        <v>5.4</v>
      </c>
      <c r="K15" s="276">
        <f t="shared" si="2"/>
        <v>4.3</v>
      </c>
      <c r="L15" s="293">
        <f>SUM(IF('Данные индикаторов'!AA17=0,0,'Данные индикаторов'!AA17/1000000),SUM('Данные индикаторов'!AB17:AC17))</f>
        <v>141.06145599999999</v>
      </c>
      <c r="M15" s="293">
        <f>L15/(SUM('Данные индикаторов'!BK$5:'Данные индикаторов'!BK$21))*1000000</f>
        <v>7.3767563869913344</v>
      </c>
      <c r="N15" s="278">
        <f t="shared" si="3"/>
        <v>0.4</v>
      </c>
      <c r="O15" s="278">
        <f>IF('Данные индикаторов'!AD17="No data","x",ROUND(IF('Данные индикаторов'!AD17&gt;O$55,10,IF('Данные индикаторов'!AD17&lt;O$54,0,10-(O$55-'Данные индикаторов'!AD17)/(O$55-O$54)*10)),1))</f>
        <v>0.1</v>
      </c>
      <c r="P15" s="279">
        <f>IF('Данные индикаторов'!Q17="No data","x",ROUND(IF('Данные индикаторов'!Q17&gt;P$55,10,IF('Данные индикаторов'!Q17&lt;P$54,0,10-(P$55-'Данные индикаторов'!Q17)/(P$55-P$54)*10)),1))</f>
        <v>0</v>
      </c>
      <c r="Q15" s="276">
        <f t="shared" si="4"/>
        <v>0.2</v>
      </c>
      <c r="R15" s="273">
        <f t="shared" si="5"/>
        <v>1.6</v>
      </c>
      <c r="S15" s="284">
        <f>IF(AND('Данные индикаторов'!AE17="No data",'Данные индикаторов'!AF17="No data",'Данные индикаторов'!AG17="No data"),"x",SUM('Данные индикаторов'!AE17:AG17))</f>
        <v>4.1755074866425997E-2</v>
      </c>
      <c r="T15" s="279">
        <f t="shared" si="6"/>
        <v>1.4</v>
      </c>
      <c r="U15" s="279">
        <f>IF('Данные индикаторов'!AH17="No data","x",'Данные индикаторов'!AH17)</f>
        <v>1</v>
      </c>
      <c r="V15" s="276">
        <f t="shared" si="7"/>
        <v>1.2</v>
      </c>
      <c r="W15" s="278">
        <f>IF('Данные индикаторов'!AI17="No data","x",ROUND(IF('Данные индикаторов'!AI17&gt;W$55,10,IF('Данные индикаторов'!AI17&lt;W$54,0,10-(W$55-'Данные индикаторов'!AI17)/(W$55-W$54)*10)),1))</f>
        <v>10</v>
      </c>
      <c r="X15" s="278">
        <f>IF('Данные индикаторов'!AJ17="No data","x",ROUND(IF('Данные индикаторов'!AJ17&gt;X$55,10,IF('Данные индикаторов'!AJ17&lt;X$54,0,10-(X$55-'Данные индикаторов'!AJ17)/(X$55-X$54)*10)),1))</f>
        <v>3.6</v>
      </c>
      <c r="Y15" s="288">
        <f>IF('Данные индикаторов'!AQ17="No data","x",ROUND(IF('Данные индикаторов'!AQ17&gt;Y$55,10,IF('Данные индикаторов'!AQ17&lt;Y$54,0,10-(Y$55-'Данные индикаторов'!AQ17)/(Y$55-Y$54)*10)),1))</f>
        <v>10</v>
      </c>
      <c r="Z15" s="288">
        <f>IF('Данные индикаторов'!AR17="No data","x",ROUND(IF('Данные индикаторов'!AR17&gt;Z$55,10,IF('Данные индикаторов'!AR17&lt;Z$54,0,10-(Z$55-'Данные индикаторов'!AR17)/(Z$55-Z$54)*10)),1))</f>
        <v>5.7</v>
      </c>
      <c r="AA15" s="279">
        <f t="shared" si="8"/>
        <v>7.9</v>
      </c>
      <c r="AB15" s="276">
        <f t="shared" si="9"/>
        <v>7.2</v>
      </c>
      <c r="AC15" s="278">
        <f>IF('Данные индикаторов'!AL17="No data","x",ROUND(IF('Данные индикаторов'!AL17&gt;AC$55,10,IF('Данные индикаторов'!AL17&lt;AC$54,0,10-(AC$55-'Данные индикаторов'!AL17)/(AC$55-AC$54)*10)),1))</f>
        <v>0.4</v>
      </c>
      <c r="AD15" s="276">
        <f t="shared" si="10"/>
        <v>0.4</v>
      </c>
      <c r="AE15" s="291">
        <f>IF(OR('Данные индикаторов'!AM17="No data",'Данные индикаторов'!BK17="No data"),"x",('Данные индикаторов'!AM17/'Данные индикаторов'!BK17))</f>
        <v>0</v>
      </c>
      <c r="AF15" s="276">
        <f t="shared" si="11"/>
        <v>0</v>
      </c>
      <c r="AG15" s="278">
        <f>IF('Данные индикаторов'!AN17="No data","x",ROUND(IF('Данные индикаторов'!AN17&lt;$AG$54,10,IF('Данные индикаторов'!AN17&gt;$AG$55,0,($AG$55-'Данные индикаторов'!AN17)/($AG$55-$AG$54)*10)),1))</f>
        <v>1.3</v>
      </c>
      <c r="AH15" s="278">
        <f>IF('Данные индикаторов'!AO17="No data","x",ROUND(IF('Данные индикаторов'!AO17&gt;$AH$55,10,IF('Данные индикаторов'!AO17&lt;$AH$54,0,10-($AH$55-'Данные индикаторов'!AO17)/($AH$55-$AH$54)*10)),1))</f>
        <v>0</v>
      </c>
      <c r="AI15" s="288">
        <f>IF('Данные индикаторов'!AP17="No data","x",ROUND(IF('Данные индикаторов'!AP17&gt;$AI$55,10,IF('Данные индикаторов'!AP17&lt;$AI$54,0,10-($AI$55-'Данные индикаторов'!AP17)/($AI$55-$AI$54)*10)),1))</f>
        <v>1.3</v>
      </c>
      <c r="AJ15" s="278">
        <f t="shared" si="12"/>
        <v>1.3</v>
      </c>
      <c r="AK15" s="276">
        <f t="shared" si="13"/>
        <v>0.9</v>
      </c>
      <c r="AL15" s="273">
        <f t="shared" si="14"/>
        <v>3</v>
      </c>
    </row>
    <row r="16" spans="1:38" ht="15.75">
      <c r="A16" s="329" t="s">
        <v>217</v>
      </c>
      <c r="B16" s="331" t="s">
        <v>231</v>
      </c>
      <c r="C16" s="332" t="s">
        <v>153</v>
      </c>
      <c r="D16" s="278">
        <f>ROUND(IF('Данные индикаторов'!O18="No data",IF((0.1233*LN('Данные индикаторов'!AU18)-0.4559)&gt;D$55,0,IF((0.1233*LN('Данные индикаторов'!AU18)-0.4559)&lt;D$54,10,(D$55-(0.1233*LN('Данные индикаторов'!AU18)-0.4559))/(D$55-D$54)*10)),IF('Данные индикаторов'!O18&gt;D$55,0,IF('Данные индикаторов'!O18&lt;D$54,10,(D$55-'Данные индикаторов'!O18)/(D$55-D$54)*10))),1)</f>
        <v>1.8</v>
      </c>
      <c r="E16" s="278" t="str">
        <f>IF('Данные индикаторов'!P18="No data","x",ROUND((IF('Данные индикаторов'!P18=E$54,0,IF(LOG('Данные индикаторов'!P18*1000)&gt;E$55,10,10-(E$55-LOG('Данные индикаторов'!P18*1000))/(E$55-E$54)*10))),1))</f>
        <v>x</v>
      </c>
      <c r="F16" s="279">
        <f>IF('Данные индикаторов'!AK18="No data","x",ROUND(IF('Данные индикаторов'!AK18&gt;F$55,10,IF('Данные индикаторов'!AK18&lt;F$54,0,10-(F$55-'Данные индикаторов'!AK18)/(F$55-F$54)*10)),1))</f>
        <v>1.9</v>
      </c>
      <c r="G16" s="276">
        <f t="shared" si="0"/>
        <v>1.9</v>
      </c>
      <c r="H16" s="284">
        <f>IF(OR('Данные индикаторов'!R18="No data",'Данные индикаторов'!S18="No data"),"x",IF(OR('Данные индикаторов'!T18="No data",'Данные индикаторов'!U18="No data"),1-(POWER((POWER(POWER((POWER((10/IF('Данные индикаторов'!R18&lt;10,10,'Данные индикаторов'!R18))*(1/'Данные индикаторов'!S18),0.5))*('Данные индикаторов'!V18)*('Данные индикаторов'!X18),(1/3)),-1)+POWER(POWER((1*('Данные индикаторов'!W18)*('Данные индикаторов'!Y18)),(1/3)),-1))/2,-1)/POWER((((POWER((10/IF('Данные индикаторов'!R18&lt;10,10,'Данные индикаторов'!R18))*(1/'Данные индикаторов'!S18),0.5)+1)/2)*(('Данные индикаторов'!V18+'Данные индикаторов'!W18)/2)*(('Данные индикаторов'!X18+'Данные индикаторов'!Y18)/2)),(1/3))),IF(OR('Данные индикаторов'!R18="No data",'Данные индикаторов'!S18="No data"),"x",1-(POWER((POWER(POWER((POWER((10/IF('Данные индикаторов'!R18&lt;10,10,'Данные индикаторов'!R18))*(1/'Данные индикаторов'!S18),0.5))*(POWER(('Данные индикаторов'!V18*'Данные индикаторов'!T18),0.5))*('Данные индикаторов'!X18),(1/3)),-1)+POWER(POWER(1*(POWER(('Данные индикаторов'!W18*'Данные индикаторов'!U18),0.5))*('Данные индикаторов'!Y18),(1/3)),-1))/2,-1)/POWER((((POWER((10/IF('Данные индикаторов'!R18&lt;10,10,'Данные индикаторов'!R18))*(1/'Данные индикаторов'!S18),0.5)+1)/2)*((POWER(('Данные индикаторов'!V18*'Данные индикаторов'!T18),0.5)+POWER(('Данные индикаторов'!W18*'Данные индикаторов'!U18),0.5))/2)*(('Данные индикаторов'!X18+'Данные индикаторов'!Y18)/2)),(1/3))))))</f>
        <v>0.28386393622273687</v>
      </c>
      <c r="I16" s="278">
        <f t="shared" si="1"/>
        <v>5.2</v>
      </c>
      <c r="J16" s="278">
        <f>IF('Данные индикаторов'!Z18="No data","x",ROUND(IF('Данные индикаторов'!Z18&gt;J$55,10,IF('Данные индикаторов'!Z18&lt;J$54,0,10-(J$55-'Данные индикаторов'!Z18)/(J$55-J$54)*10)),1))</f>
        <v>1.3</v>
      </c>
      <c r="K16" s="276">
        <f t="shared" si="2"/>
        <v>3.3</v>
      </c>
      <c r="L16" s="293">
        <f>SUM(IF('Данные индикаторов'!AA18=0,0,'Данные индикаторов'!AA18/1000000),SUM('Данные индикаторов'!AB18:AC18))</f>
        <v>141.06145599999999</v>
      </c>
      <c r="M16" s="293">
        <f>L16/(SUM('Данные индикаторов'!BK$5:'Данные индикаторов'!BK$21))*1000000</f>
        <v>7.3767563869913344</v>
      </c>
      <c r="N16" s="278">
        <f t="shared" si="3"/>
        <v>0.4</v>
      </c>
      <c r="O16" s="278">
        <f>IF('Данные индикаторов'!AD18="No data","x",ROUND(IF('Данные индикаторов'!AD18&gt;O$55,10,IF('Данные индикаторов'!AD18&lt;O$54,0,10-(O$55-'Данные индикаторов'!AD18)/(O$55-O$54)*10)),1))</f>
        <v>0.1</v>
      </c>
      <c r="P16" s="279">
        <f>IF('Данные индикаторов'!Q18="No data","x",ROUND(IF('Данные индикаторов'!Q18&gt;P$55,10,IF('Данные индикаторов'!Q18&lt;P$54,0,10-(P$55-'Данные индикаторов'!Q18)/(P$55-P$54)*10)),1))</f>
        <v>0</v>
      </c>
      <c r="Q16" s="276">
        <f t="shared" si="4"/>
        <v>0.2</v>
      </c>
      <c r="R16" s="273">
        <f t="shared" si="5"/>
        <v>1.8</v>
      </c>
      <c r="S16" s="284">
        <f>IF(AND('Данные индикаторов'!AE18="No data",'Данные индикаторов'!AF18="No data",'Данные индикаторов'!AG18="No data"),"x",SUM('Данные индикаторов'!AE18:AG18))</f>
        <v>4.122159373543853E-2</v>
      </c>
      <c r="T16" s="279">
        <f t="shared" si="6"/>
        <v>1.4</v>
      </c>
      <c r="U16" s="279" t="str">
        <f>IF('Данные индикаторов'!AH18="No data","x",'Данные индикаторов'!AH18)</f>
        <v>x</v>
      </c>
      <c r="V16" s="276">
        <f t="shared" si="7"/>
        <v>1.6</v>
      </c>
      <c r="W16" s="278">
        <f>IF('Данные индикаторов'!AI18="No data","x",ROUND(IF('Данные индикаторов'!AI18&gt;W$55,10,IF('Данные индикаторов'!AI18&lt;W$54,0,10-(W$55-'Данные индикаторов'!AI18)/(W$55-W$54)*10)),1))</f>
        <v>4.3</v>
      </c>
      <c r="X16" s="278">
        <f>IF('Данные индикаторов'!AJ18="No data","x",ROUND(IF('Данные индикаторов'!AJ18&gt;X$55,10,IF('Данные индикаторов'!AJ18&lt;X$54,0,10-(X$55-'Данные индикаторов'!AJ18)/(X$55-X$54)*10)),1))</f>
        <v>2</v>
      </c>
      <c r="Y16" s="288">
        <f>IF('Данные индикаторов'!AQ18="No data","x",ROUND(IF('Данные индикаторов'!AQ18&gt;Y$55,10,IF('Данные индикаторов'!AQ18&lt;Y$54,0,10-(Y$55-'Данные индикаторов'!AQ18)/(Y$55-Y$54)*10)),1))</f>
        <v>6.8</v>
      </c>
      <c r="Z16" s="288">
        <f>IF('Данные индикаторов'!AR18="No data","x",ROUND(IF('Данные индикаторов'!AR18&gt;Z$55,10,IF('Данные индикаторов'!AR18&lt;Z$54,0,10-(Z$55-'Данные индикаторов'!AR18)/(Z$55-Z$54)*10)),1))</f>
        <v>5.7</v>
      </c>
      <c r="AA16" s="279">
        <f t="shared" si="8"/>
        <v>6.3</v>
      </c>
      <c r="AB16" s="276">
        <f t="shared" si="9"/>
        <v>4.2</v>
      </c>
      <c r="AC16" s="278">
        <f>IF('Данные индикаторов'!AL18="No data","x",ROUND(IF('Данные индикаторов'!AL18&gt;AC$55,10,IF('Данные индикаторов'!AL18&lt;AC$54,0,10-(AC$55-'Данные индикаторов'!AL18)/(AC$55-AC$54)*10)),1))</f>
        <v>1.1000000000000001</v>
      </c>
      <c r="AD16" s="276">
        <f t="shared" si="10"/>
        <v>1.1000000000000001</v>
      </c>
      <c r="AE16" s="291">
        <f>IF(OR('Данные индикаторов'!AM18="No data",'Данные индикаторов'!BK18="No data"),"x",('Данные индикаторов'!AM18/'Данные индикаторов'!BK18))</f>
        <v>0</v>
      </c>
      <c r="AF16" s="276">
        <f t="shared" si="11"/>
        <v>0</v>
      </c>
      <c r="AG16" s="278">
        <f>IF('Данные индикаторов'!AN18="No data","x",ROUND(IF('Данные индикаторов'!AN18&lt;$AG$54,10,IF('Данные индикаторов'!AN18&gt;$AG$55,0,($AG$55-'Данные индикаторов'!AN18)/($AG$55-$AG$54)*10)),1))</f>
        <v>1.3</v>
      </c>
      <c r="AH16" s="278">
        <f>IF('Данные индикаторов'!AO18="No data","x",ROUND(IF('Данные индикаторов'!AO18&gt;$AH$55,10,IF('Данные индикаторов'!AO18&lt;$AH$54,0,10-($AH$55-'Данные индикаторов'!AO18)/($AH$55-$AH$54)*10)),1))</f>
        <v>0</v>
      </c>
      <c r="AI16" s="288">
        <f>IF('Данные индикаторов'!AP18="No data","x",ROUND(IF('Данные индикаторов'!AP18&gt;$AI$55,10,IF('Данные индикаторов'!AP18&lt;$AI$54,0,10-($AI$55-'Данные индикаторов'!AP18)/($AI$55-$AI$54)*10)),1))</f>
        <v>1.3</v>
      </c>
      <c r="AJ16" s="278">
        <f t="shared" si="12"/>
        <v>1.3</v>
      </c>
      <c r="AK16" s="276">
        <f t="shared" si="13"/>
        <v>0.9</v>
      </c>
      <c r="AL16" s="273">
        <f t="shared" si="14"/>
        <v>2.1</v>
      </c>
    </row>
    <row r="17" spans="1:38" ht="15.75">
      <c r="A17" s="329" t="s">
        <v>217</v>
      </c>
      <c r="B17" s="331" t="s">
        <v>232</v>
      </c>
      <c r="C17" s="332" t="s">
        <v>87</v>
      </c>
      <c r="D17" s="278">
        <f>ROUND(IF('Данные индикаторов'!O19="No data",IF((0.1233*LN('Данные индикаторов'!AU19)-0.4559)&gt;D$55,0,IF((0.1233*LN('Данные индикаторов'!AU19)-0.4559)&lt;D$54,10,(D$55-(0.1233*LN('Данные индикаторов'!AU19)-0.4559))/(D$55-D$54)*10)),IF('Данные индикаторов'!O19&gt;D$55,0,IF('Данные индикаторов'!O19&lt;D$54,10,(D$55-'Данные индикаторов'!O19)/(D$55-D$54)*10))),1)</f>
        <v>1.8</v>
      </c>
      <c r="E17" s="278">
        <f>IF('Данные индикаторов'!P19="No data","x",ROUND((IF('Данные индикаторов'!P19=E$54,0,IF(LOG('Данные индикаторов'!P19*1000)&gt;E$55,10,10-(E$55-LOG('Данные индикаторов'!P19*1000))/(E$55-E$54)*10))),1))</f>
        <v>2.4</v>
      </c>
      <c r="F17" s="279">
        <f>IF('Данные индикаторов'!AK19="No data","x",ROUND(IF('Данные индикаторов'!AK19&gt;F$55,10,IF('Данные индикаторов'!AK19&lt;F$54,0,10-(F$55-'Данные индикаторов'!AK19)/(F$55-F$54)*10)),1))</f>
        <v>1.9</v>
      </c>
      <c r="G17" s="276">
        <f t="shared" si="0"/>
        <v>2</v>
      </c>
      <c r="H17" s="284">
        <f>IF(OR('Данные индикаторов'!R19="No data",'Данные индикаторов'!S19="No data"),"x",IF(OR('Данные индикаторов'!T19="No data",'Данные индикаторов'!U19="No data"),1-(POWER((POWER(POWER((POWER((10/IF('Данные индикаторов'!R19&lt;10,10,'Данные индикаторов'!R19))*(1/'Данные индикаторов'!S19),0.5))*('Данные индикаторов'!V19)*('Данные индикаторов'!X19),(1/3)),-1)+POWER(POWER((1*('Данные индикаторов'!W19)*('Данные индикаторов'!Y19)),(1/3)),-1))/2,-1)/POWER((((POWER((10/IF('Данные индикаторов'!R19&lt;10,10,'Данные индикаторов'!R19))*(1/'Данные индикаторов'!S19),0.5)+1)/2)*(('Данные индикаторов'!V19+'Данные индикаторов'!W19)/2)*(('Данные индикаторов'!X19+'Данные индикаторов'!Y19)/2)),(1/3))),IF(OR('Данные индикаторов'!R19="No data",'Данные индикаторов'!S19="No data"),"x",1-(POWER((POWER(POWER((POWER((10/IF('Данные индикаторов'!R19&lt;10,10,'Данные индикаторов'!R19))*(1/'Данные индикаторов'!S19),0.5))*(POWER(('Данные индикаторов'!V19*'Данные индикаторов'!T19),0.5))*('Данные индикаторов'!X19),(1/3)),-1)+POWER(POWER(1*(POWER(('Данные индикаторов'!W19*'Данные индикаторов'!U19),0.5))*('Данные индикаторов'!Y19),(1/3)),-1))/2,-1)/POWER((((POWER((10/IF('Данные индикаторов'!R19&lt;10,10,'Данные индикаторов'!R19))*(1/'Данные индикаторов'!S19),0.5)+1)/2)*((POWER(('Данные индикаторов'!V19*'Данные индикаторов'!T19),0.5)+POWER(('Данные индикаторов'!W19*'Данные индикаторов'!U19),0.5))/2)*(('Данные индикаторов'!X19+'Данные индикаторов'!Y19)/2)),(1/3))))))</f>
        <v>0.2154267370687305</v>
      </c>
      <c r="I17" s="278">
        <f t="shared" si="1"/>
        <v>3.9</v>
      </c>
      <c r="J17" s="278">
        <f>IF('Данные индикаторов'!Z19="No data","x",ROUND(IF('Данные индикаторов'!Z19&gt;J$55,10,IF('Данные индикаторов'!Z19&lt;J$54,0,10-(J$55-'Данные индикаторов'!Z19)/(J$55-J$54)*10)),1))</f>
        <v>1.4</v>
      </c>
      <c r="K17" s="276">
        <f t="shared" si="2"/>
        <v>2.7</v>
      </c>
      <c r="L17" s="293">
        <f>SUM(IF('Данные индикаторов'!AA19=0,0,'Данные индикаторов'!AA19/1000000),SUM('Данные индикаторов'!AB19:AC19))</f>
        <v>141.06145599999999</v>
      </c>
      <c r="M17" s="293">
        <f>L17/(SUM('Данные индикаторов'!BK$5:'Данные индикаторов'!BK$21))*1000000</f>
        <v>7.3767563869913344</v>
      </c>
      <c r="N17" s="278">
        <f t="shared" si="3"/>
        <v>0.4</v>
      </c>
      <c r="O17" s="278">
        <f>IF('Данные индикаторов'!AD19="No data","x",ROUND(IF('Данные индикаторов'!AD19&gt;O$55,10,IF('Данные индикаторов'!AD19&lt;O$54,0,10-(O$55-'Данные индикаторов'!AD19)/(O$55-O$54)*10)),1))</f>
        <v>0.1</v>
      </c>
      <c r="P17" s="279">
        <f>IF('Данные индикаторов'!Q19="No data","x",ROUND(IF('Данные индикаторов'!Q19&gt;P$55,10,IF('Данные индикаторов'!Q19&lt;P$54,0,10-(P$55-'Данные индикаторов'!Q19)/(P$55-P$54)*10)),1))</f>
        <v>0</v>
      </c>
      <c r="Q17" s="276">
        <f t="shared" si="4"/>
        <v>0.2</v>
      </c>
      <c r="R17" s="273">
        <f t="shared" si="5"/>
        <v>1.7</v>
      </c>
      <c r="S17" s="284">
        <f>IF(AND('Данные индикаторов'!AE19="No data",'Данные индикаторов'!AF19="No data",'Данные индикаторов'!AG19="No data"),"x",SUM('Данные индикаторов'!AE19:AG19))</f>
        <v>4.663830855131508E-2</v>
      </c>
      <c r="T17" s="279">
        <f t="shared" si="6"/>
        <v>1.6</v>
      </c>
      <c r="U17" s="279">
        <f>IF('Данные индикаторов'!AH19="No data","x",'Данные индикаторов'!AH19)</f>
        <v>1</v>
      </c>
      <c r="V17" s="276">
        <f t="shared" si="7"/>
        <v>1.3</v>
      </c>
      <c r="W17" s="278">
        <f>IF('Данные индикаторов'!AI19="No data","x",ROUND(IF('Данные индикаторов'!AI19&gt;W$55,10,IF('Данные индикаторов'!AI19&lt;W$54,0,10-(W$55-'Данные индикаторов'!AI19)/(W$55-W$54)*10)),1))</f>
        <v>1.2</v>
      </c>
      <c r="X17" s="278">
        <f>IF('Данные индикаторов'!AJ19="No data","x",ROUND(IF('Данные индикаторов'!AJ19&gt;X$55,10,IF('Данные индикаторов'!AJ19&lt;X$54,0,10-(X$55-'Данные индикаторов'!AJ19)/(X$55-X$54)*10)),1))</f>
        <v>2.1</v>
      </c>
      <c r="Y17" s="288">
        <f>IF('Данные индикаторов'!AQ19="No data","x",ROUND(IF('Данные индикаторов'!AQ19&gt;Y$55,10,IF('Данные индикаторов'!AQ19&lt;Y$54,0,10-(Y$55-'Данные индикаторов'!AQ19)/(Y$55-Y$54)*10)),1))</f>
        <v>1.2</v>
      </c>
      <c r="Z17" s="288">
        <f>IF('Данные индикаторов'!AR19="No data","x",ROUND(IF('Данные индикаторов'!AR19&gt;Z$55,10,IF('Данные индикаторов'!AR19&lt;Z$54,0,10-(Z$55-'Данные индикаторов'!AR19)/(Z$55-Z$54)*10)),1))</f>
        <v>5.7</v>
      </c>
      <c r="AA17" s="279">
        <f t="shared" si="8"/>
        <v>3.5</v>
      </c>
      <c r="AB17" s="276">
        <f t="shared" si="9"/>
        <v>2.2999999999999998</v>
      </c>
      <c r="AC17" s="278">
        <f>IF('Данные индикаторов'!AL19="No data","x",ROUND(IF('Данные индикаторов'!AL19&gt;AC$55,10,IF('Данные индикаторов'!AL19&lt;AC$54,0,10-(AC$55-'Данные индикаторов'!AL19)/(AC$55-AC$54)*10)),1))</f>
        <v>1.1000000000000001</v>
      </c>
      <c r="AD17" s="276">
        <f t="shared" si="10"/>
        <v>1.1000000000000001</v>
      </c>
      <c r="AE17" s="291">
        <f>IF(OR('Данные индикаторов'!AM19="No data",'Данные индикаторов'!BK19="No data"),"x",('Данные индикаторов'!AM19/'Данные индикаторов'!BK19))</f>
        <v>3.5450563367501478E-2</v>
      </c>
      <c r="AF17" s="276">
        <f t="shared" si="11"/>
        <v>7.1</v>
      </c>
      <c r="AG17" s="278">
        <f>IF('Данные индикаторов'!AN19="No data","x",ROUND(IF('Данные индикаторов'!AN19&lt;$AG$54,10,IF('Данные индикаторов'!AN19&gt;$AG$55,0,($AG$55-'Данные индикаторов'!AN19)/($AG$55-$AG$54)*10)),1))</f>
        <v>1.3</v>
      </c>
      <c r="AH17" s="278">
        <f>IF('Данные индикаторов'!AO19="No data","x",ROUND(IF('Данные индикаторов'!AO19&gt;$AH$55,10,IF('Данные индикаторов'!AO19&lt;$AH$54,0,10-($AH$55-'Данные индикаторов'!AO19)/($AH$55-$AH$54)*10)),1))</f>
        <v>0</v>
      </c>
      <c r="AI17" s="288">
        <f>IF('Данные индикаторов'!AP19="No data","x",ROUND(IF('Данные индикаторов'!AP19&gt;$AI$55,10,IF('Данные индикаторов'!AP19&lt;$AI$54,0,10-($AI$55-'Данные индикаторов'!AP19)/($AI$55-$AI$54)*10)),1))</f>
        <v>1.3</v>
      </c>
      <c r="AJ17" s="278">
        <f t="shared" si="12"/>
        <v>1.3</v>
      </c>
      <c r="AK17" s="276">
        <f t="shared" si="13"/>
        <v>0.9</v>
      </c>
      <c r="AL17" s="273">
        <f t="shared" si="14"/>
        <v>3</v>
      </c>
    </row>
    <row r="18" spans="1:38" ht="15.75">
      <c r="A18" s="329" t="s">
        <v>217</v>
      </c>
      <c r="B18" s="331" t="s">
        <v>233</v>
      </c>
      <c r="C18" s="332" t="s">
        <v>88</v>
      </c>
      <c r="D18" s="278">
        <f>ROUND(IF('Данные индикаторов'!O20="No data",IF((0.1233*LN('Данные индикаторов'!AU20)-0.4559)&gt;D$55,0,IF((0.1233*LN('Данные индикаторов'!AU20)-0.4559)&lt;D$54,10,(D$55-(0.1233*LN('Данные индикаторов'!AU20)-0.4559))/(D$55-D$54)*10)),IF('Данные индикаторов'!O20&gt;D$55,0,IF('Данные индикаторов'!O20&lt;D$54,10,(D$55-'Данные индикаторов'!O20)/(D$55-D$54)*10))),1)</f>
        <v>1.6</v>
      </c>
      <c r="E18" s="278">
        <f>IF('Данные индикаторов'!P20="No data","x",ROUND((IF('Данные индикаторов'!P20=E$54,0,IF(LOG('Данные индикаторов'!P20*1000)&gt;E$55,10,10-(E$55-LOG('Данные индикаторов'!P20*1000))/(E$55-E$54)*10))),1))</f>
        <v>0</v>
      </c>
      <c r="F18" s="279">
        <f>IF('Данные индикаторов'!AK20="No data","x",ROUND(IF('Данные индикаторов'!AK20&gt;F$55,10,IF('Данные индикаторов'!AK20&lt;F$54,0,10-(F$55-'Данные индикаторов'!AK20)/(F$55-F$54)*10)),1))</f>
        <v>2.2000000000000002</v>
      </c>
      <c r="G18" s="276">
        <f t="shared" si="0"/>
        <v>1.3</v>
      </c>
      <c r="H18" s="284">
        <f>IF(OR('Данные индикаторов'!R20="No data",'Данные индикаторов'!S20="No data"),"x",IF(OR('Данные индикаторов'!T20="No data",'Данные индикаторов'!U20="No data"),1-(POWER((POWER(POWER((POWER((10/IF('Данные индикаторов'!R20&lt;10,10,'Данные индикаторов'!R20))*(1/'Данные индикаторов'!S20),0.5))*('Данные индикаторов'!V20)*('Данные индикаторов'!X20),(1/3)),-1)+POWER(POWER((1*('Данные индикаторов'!W20)*('Данные индикаторов'!Y20)),(1/3)),-1))/2,-1)/POWER((((POWER((10/IF('Данные индикаторов'!R20&lt;10,10,'Данные индикаторов'!R20))*(1/'Данные индикаторов'!S20),0.5)+1)/2)*(('Данные индикаторов'!V20+'Данные индикаторов'!W20)/2)*(('Данные индикаторов'!X20+'Данные индикаторов'!Y20)/2)),(1/3))),IF(OR('Данные индикаторов'!R20="No data",'Данные индикаторов'!S20="No data"),"x",1-(POWER((POWER(POWER((POWER((10/IF('Данные индикаторов'!R20&lt;10,10,'Данные индикаторов'!R20))*(1/'Данные индикаторов'!S20),0.5))*(POWER(('Данные индикаторов'!V20*'Данные индикаторов'!T20),0.5))*('Данные индикаторов'!X20),(1/3)),-1)+POWER(POWER(1*(POWER(('Данные индикаторов'!W20*'Данные индикаторов'!U20),0.5))*('Данные индикаторов'!Y20),(1/3)),-1))/2,-1)/POWER((((POWER((10/IF('Данные индикаторов'!R20&lt;10,10,'Данные индикаторов'!R20))*(1/'Данные индикаторов'!S20),0.5)+1)/2)*((POWER(('Данные индикаторов'!V20*'Данные индикаторов'!T20),0.5)+POWER(('Данные индикаторов'!W20*'Данные индикаторов'!U20),0.5))/2)*(('Данные индикаторов'!X20+'Данные индикаторов'!Y20)/2)),(1/3))))))</f>
        <v>0.1735911941875139</v>
      </c>
      <c r="I18" s="278">
        <f t="shared" si="1"/>
        <v>3.2</v>
      </c>
      <c r="J18" s="278">
        <f>IF('Данные индикаторов'!Z20="No data","x",ROUND(IF('Данные индикаторов'!Z20&gt;J$55,10,IF('Данные индикаторов'!Z20&lt;J$54,0,10-(J$55-'Данные индикаторов'!Z20)/(J$55-J$54)*10)),1))</f>
        <v>3.3</v>
      </c>
      <c r="K18" s="276">
        <f t="shared" si="2"/>
        <v>3.3</v>
      </c>
      <c r="L18" s="293">
        <f>SUM(IF('Данные индикаторов'!AA20=0,0,'Данные индикаторов'!AA20/1000000),SUM('Данные индикаторов'!AB20:AC20))</f>
        <v>141.06145599999999</v>
      </c>
      <c r="M18" s="293">
        <f>L18/(SUM('Данные индикаторов'!BK$5:'Данные индикаторов'!BK$21))*1000000</f>
        <v>7.3767563869913344</v>
      </c>
      <c r="N18" s="278">
        <f t="shared" si="3"/>
        <v>0.4</v>
      </c>
      <c r="O18" s="278">
        <f>IF('Данные индикаторов'!AD20="No data","x",ROUND(IF('Данные индикаторов'!AD20&gt;O$55,10,IF('Данные индикаторов'!AD20&lt;O$54,0,10-(O$55-'Данные индикаторов'!AD20)/(O$55-O$54)*10)),1))</f>
        <v>0.1</v>
      </c>
      <c r="P18" s="279">
        <f>IF('Данные индикаторов'!Q20="No data","x",ROUND(IF('Данные индикаторов'!Q20&gt;P$55,10,IF('Данные индикаторов'!Q20&lt;P$54,0,10-(P$55-'Данные индикаторов'!Q20)/(P$55-P$54)*10)),1))</f>
        <v>0</v>
      </c>
      <c r="Q18" s="276">
        <f t="shared" si="4"/>
        <v>0.2</v>
      </c>
      <c r="R18" s="273">
        <f t="shared" si="5"/>
        <v>1.5</v>
      </c>
      <c r="S18" s="284">
        <f>IF(AND('Данные индикаторов'!AE20="No data",'Данные индикаторов'!AF20="No data",'Данные индикаторов'!AG20="No data"),"x",SUM('Данные индикаторов'!AE20:AG20))</f>
        <v>4.1252289446010455E-2</v>
      </c>
      <c r="T18" s="279">
        <f t="shared" si="6"/>
        <v>1.4</v>
      </c>
      <c r="U18" s="279">
        <f>IF('Данные индикаторов'!AH20="No data","x",'Данные индикаторов'!AH20)</f>
        <v>1</v>
      </c>
      <c r="V18" s="276">
        <f t="shared" si="7"/>
        <v>1.2</v>
      </c>
      <c r="W18" s="278">
        <f>IF('Данные индикаторов'!AI20="No data","x",ROUND(IF('Данные индикаторов'!AI20&gt;W$55,10,IF('Данные индикаторов'!AI20&lt;W$54,0,10-(W$55-'Данные индикаторов'!AI20)/(W$55-W$54)*10)),1))</f>
        <v>4</v>
      </c>
      <c r="X18" s="278">
        <f>IF('Данные индикаторов'!AJ20="No data","x",ROUND(IF('Данные индикаторов'!AJ20&gt;X$55,10,IF('Данные индикаторов'!AJ20&lt;X$54,0,10-(X$55-'Данные индикаторов'!AJ20)/(X$55-X$54)*10)),1))</f>
        <v>3.8</v>
      </c>
      <c r="Y18" s="288">
        <f>IF('Данные индикаторов'!AQ20="No data","x",ROUND(IF('Данные индикаторов'!AQ20&gt;Y$55,10,IF('Данные индикаторов'!AQ20&lt;Y$54,0,10-(Y$55-'Данные индикаторов'!AQ20)/(Y$55-Y$54)*10)),1))</f>
        <v>9.3000000000000007</v>
      </c>
      <c r="Z18" s="288">
        <f>IF('Данные индикаторов'!AR20="No data","x",ROUND(IF('Данные индикаторов'!AR20&gt;Z$55,10,IF('Данные индикаторов'!AR20&lt;Z$54,0,10-(Z$55-'Данные индикаторов'!AR20)/(Z$55-Z$54)*10)),1))</f>
        <v>5.7</v>
      </c>
      <c r="AA18" s="279">
        <f t="shared" si="8"/>
        <v>7.5</v>
      </c>
      <c r="AB18" s="276">
        <f t="shared" si="9"/>
        <v>5.0999999999999996</v>
      </c>
      <c r="AC18" s="278">
        <f>IF('Данные индикаторов'!AL20="No data","x",ROUND(IF('Данные индикаторов'!AL20&gt;AC$55,10,IF('Данные индикаторов'!AL20&lt;AC$54,0,10-(AC$55-'Данные индикаторов'!AL20)/(AC$55-AC$54)*10)),1))</f>
        <v>0.7</v>
      </c>
      <c r="AD18" s="276">
        <f t="shared" si="10"/>
        <v>0.7</v>
      </c>
      <c r="AE18" s="291">
        <f>IF(OR('Данные индикаторов'!AM20="No data",'Данные индикаторов'!BK20="No data"),"x",('Данные индикаторов'!AM20/'Данные индикаторов'!BK20))</f>
        <v>0</v>
      </c>
      <c r="AF18" s="276">
        <f t="shared" si="11"/>
        <v>0</v>
      </c>
      <c r="AG18" s="278">
        <f>IF('Данные индикаторов'!AN20="No data","x",ROUND(IF('Данные индикаторов'!AN20&lt;$AG$54,10,IF('Данные индикаторов'!AN20&gt;$AG$55,0,($AG$55-'Данные индикаторов'!AN20)/($AG$55-$AG$54)*10)),1))</f>
        <v>1.3</v>
      </c>
      <c r="AH18" s="278">
        <f>IF('Данные индикаторов'!AO20="No data","x",ROUND(IF('Данные индикаторов'!AO20&gt;$AH$55,10,IF('Данные индикаторов'!AO20&lt;$AH$54,0,10-($AH$55-'Данные индикаторов'!AO20)/($AH$55-$AH$54)*10)),1))</f>
        <v>0</v>
      </c>
      <c r="AI18" s="288">
        <f>IF('Данные индикаторов'!AP20="No data","x",ROUND(IF('Данные индикаторов'!AP20&gt;$AI$55,10,IF('Данные индикаторов'!AP20&lt;$AI$54,0,10-($AI$55-'Данные индикаторов'!AP20)/($AI$55-$AI$54)*10)),1))</f>
        <v>1.3</v>
      </c>
      <c r="AJ18" s="278">
        <f t="shared" si="12"/>
        <v>1.3</v>
      </c>
      <c r="AK18" s="276">
        <f t="shared" si="13"/>
        <v>0.9</v>
      </c>
      <c r="AL18" s="273">
        <f t="shared" si="14"/>
        <v>2.2000000000000002</v>
      </c>
    </row>
    <row r="19" spans="1:38" ht="15.75">
      <c r="A19" s="333" t="s">
        <v>217</v>
      </c>
      <c r="B19" s="334" t="s">
        <v>234</v>
      </c>
      <c r="C19" s="344" t="s">
        <v>80</v>
      </c>
      <c r="D19" s="280">
        <f>ROUND(IF('Данные индикаторов'!O21="No data",IF((0.1233*LN('Данные индикаторов'!AU21)-0.4559)&gt;D$55,0,IF((0.1233*LN('Данные индикаторов'!AU21)-0.4559)&lt;D$54,10,(D$55-(0.1233*LN('Данные индикаторов'!AU21)-0.4559))/(D$55-D$54)*10)),IF('Данные индикаторов'!O21&gt;D$55,0,IF('Данные индикаторов'!O21&lt;D$54,10,(D$55-'Данные индикаторов'!O21)/(D$55-D$54)*10))),1)</f>
        <v>1.8</v>
      </c>
      <c r="E19" s="280">
        <f>IF('Данные индикаторов'!P21="No data","x",ROUND((IF('Данные индикаторов'!P21=E$54,0,IF(LOG('Данные индикаторов'!P21*1000)&gt;E$55,10,10-(E$55-LOG('Данные индикаторов'!P21*1000))/(E$55-E$54)*10))),1))</f>
        <v>0.9</v>
      </c>
      <c r="F19" s="281">
        <f>IF('Данные индикаторов'!AK21="No data","x",ROUND(IF('Данные индикаторов'!AK21&gt;F$55,10,IF('Данные индикаторов'!AK21&lt;F$54,0,10-(F$55-'Данные индикаторов'!AK21)/(F$55-F$54)*10)),1))</f>
        <v>1.8</v>
      </c>
      <c r="G19" s="277">
        <f t="shared" si="0"/>
        <v>1.5</v>
      </c>
      <c r="H19" s="285">
        <f>IF(OR('Данные индикаторов'!R21="No data",'Данные индикаторов'!S21="No data"),"x",IF(OR('Данные индикаторов'!T21="No data",'Данные индикаторов'!U21="No data"),1-(POWER((POWER(POWER((POWER((10/IF('Данные индикаторов'!R21&lt;10,10,'Данные индикаторов'!R21))*(1/'Данные индикаторов'!S21),0.5))*('Данные индикаторов'!V21)*('Данные индикаторов'!X21),(1/3)),-1)+POWER(POWER((1*('Данные индикаторов'!W21)*('Данные индикаторов'!Y21)),(1/3)),-1))/2,-1)/POWER((((POWER((10/IF('Данные индикаторов'!R21&lt;10,10,'Данные индикаторов'!R21))*(1/'Данные индикаторов'!S21),0.5)+1)/2)*(('Данные индикаторов'!V21+'Данные индикаторов'!W21)/2)*(('Данные индикаторов'!X21+'Данные индикаторов'!Y21)/2)),(1/3))),IF(OR('Данные индикаторов'!R21="No data",'Данные индикаторов'!S21="No data"),"x",1-(POWER((POWER(POWER((POWER((10/IF('Данные индикаторов'!R21&lt;10,10,'Данные индикаторов'!R21))*(1/'Данные индикаторов'!S21),0.5))*(POWER(('Данные индикаторов'!V21*'Данные индикаторов'!T21),0.5))*('Данные индикаторов'!X21),(1/3)),-1)+POWER(POWER(1*(POWER(('Данные индикаторов'!W21*'Данные индикаторов'!U21),0.5))*('Данные индикаторов'!Y21),(1/3)),-1))/2,-1)/POWER((((POWER((10/IF('Данные индикаторов'!R21&lt;10,10,'Данные индикаторов'!R21))*(1/'Данные индикаторов'!S21),0.5)+1)/2)*((POWER(('Данные индикаторов'!V21*'Данные индикаторов'!T21),0.5)+POWER(('Данные индикаторов'!W21*'Данные индикаторов'!U21),0.5))/2)*(('Данные индикаторов'!X21+'Данные индикаторов'!Y21)/2)),(1/3))))))</f>
        <v>0.24017810966719577</v>
      </c>
      <c r="I19" s="280">
        <f t="shared" si="1"/>
        <v>4.4000000000000004</v>
      </c>
      <c r="J19" s="280">
        <f>IF('Данные индикаторов'!Z21="No data","x",ROUND(IF('Данные индикаторов'!Z21&gt;J$55,10,IF('Данные индикаторов'!Z21&lt;J$54,0,10-(J$55-'Данные индикаторов'!Z21)/(J$55-J$54)*10)),1))</f>
        <v>2.2999999999999998</v>
      </c>
      <c r="K19" s="277">
        <f t="shared" si="2"/>
        <v>3.4</v>
      </c>
      <c r="L19" s="295">
        <f>SUM(IF('Данные индикаторов'!AA21=0,0,'Данные индикаторов'!AA21/1000000),SUM('Данные индикаторов'!AB21:AC21))</f>
        <v>141.06145599999999</v>
      </c>
      <c r="M19" s="295">
        <f>L19/(SUM('Данные индикаторов'!BK$5:'Данные индикаторов'!BK$21))*1000000</f>
        <v>7.3767563869913344</v>
      </c>
      <c r="N19" s="280">
        <f t="shared" si="3"/>
        <v>0.4</v>
      </c>
      <c r="O19" s="280">
        <f>IF('Данные индикаторов'!AD21="No data","x",ROUND(IF('Данные индикаторов'!AD21&gt;O$55,10,IF('Данные индикаторов'!AD21&lt;O$54,0,10-(O$55-'Данные индикаторов'!AD21)/(O$55-O$54)*10)),1))</f>
        <v>0.1</v>
      </c>
      <c r="P19" s="281">
        <f>IF('Данные индикаторов'!Q21="No data","x",ROUND(IF('Данные индикаторов'!Q21&gt;P$55,10,IF('Данные индикаторов'!Q21&lt;P$54,0,10-(P$55-'Данные индикаторов'!Q21)/(P$55-P$54)*10)),1))</f>
        <v>0</v>
      </c>
      <c r="Q19" s="277">
        <f t="shared" si="4"/>
        <v>0.2</v>
      </c>
      <c r="R19" s="274">
        <f t="shared" si="5"/>
        <v>1.7</v>
      </c>
      <c r="S19" s="285">
        <f>IF(AND('Данные индикаторов'!AE21="No data",'Данные индикаторов'!AF21="No data",'Данные индикаторов'!AG21="No data"),"x",SUM('Данные индикаторов'!AE21:AG21))</f>
        <v>4.1125849349800084E-2</v>
      </c>
      <c r="T19" s="281">
        <f t="shared" si="6"/>
        <v>1.4</v>
      </c>
      <c r="U19" s="281">
        <f>IF('Данные индикаторов'!AH21="No data","x",'Данные индикаторов'!AH21)</f>
        <v>1</v>
      </c>
      <c r="V19" s="277">
        <f t="shared" si="7"/>
        <v>1.2</v>
      </c>
      <c r="W19" s="280">
        <f>IF('Данные индикаторов'!AI21="No data","x",ROUND(IF('Данные индикаторов'!AI21&gt;W$55,10,IF('Данные индикаторов'!AI21&lt;W$54,0,10-(W$55-'Данные индикаторов'!AI21)/(W$55-W$54)*10)),1))</f>
        <v>2</v>
      </c>
      <c r="X19" s="280">
        <f>IF('Данные индикаторов'!AJ21="No data","x",ROUND(IF('Данные индикаторов'!AJ21&gt;X$55,10,IF('Данные индикаторов'!AJ21&lt;X$54,0,10-(X$55-'Данные индикаторов'!AJ21)/(X$55-X$54)*10)),1))</f>
        <v>3.1</v>
      </c>
      <c r="Y19" s="289">
        <f>IF('Данные индикаторов'!AQ21="No data","x",ROUND(IF('Данные индикаторов'!AQ21&gt;Y$55,10,IF('Данные индикаторов'!AQ21&lt;Y$54,0,10-(Y$55-'Данные индикаторов'!AQ21)/(Y$55-Y$54)*10)),1))</f>
        <v>2.9</v>
      </c>
      <c r="Z19" s="289">
        <f>IF('Данные индикаторов'!AR21="No data","x",ROUND(IF('Данные индикаторов'!AR21&gt;Z$55,10,IF('Данные индикаторов'!AR21&lt;Z$54,0,10-(Z$55-'Данные индикаторов'!AR21)/(Z$55-Z$54)*10)),1))</f>
        <v>5.7</v>
      </c>
      <c r="AA19" s="281">
        <f t="shared" si="8"/>
        <v>4.3</v>
      </c>
      <c r="AB19" s="277">
        <f t="shared" si="9"/>
        <v>3.1</v>
      </c>
      <c r="AC19" s="280">
        <f>IF('Данные индикаторов'!AL21="No data","x",ROUND(IF('Данные индикаторов'!AL21&gt;AC$55,10,IF('Данные индикаторов'!AL21&lt;AC$54,0,10-(AC$55-'Данные индикаторов'!AL21)/(AC$55-AC$54)*10)),1))</f>
        <v>1.5</v>
      </c>
      <c r="AD19" s="277">
        <f t="shared" si="10"/>
        <v>1.5</v>
      </c>
      <c r="AE19" s="292">
        <f>IF(OR('Данные индикаторов'!AM21="No data",'Данные индикаторов'!BK21="No data"),"x",('Данные индикаторов'!AM21/'Данные индикаторов'!BK21))</f>
        <v>0</v>
      </c>
      <c r="AF19" s="277">
        <f t="shared" si="11"/>
        <v>0</v>
      </c>
      <c r="AG19" s="280">
        <f>IF('Данные индикаторов'!AN21="No data","x",ROUND(IF('Данные индикаторов'!AN21&lt;$AG$54,10,IF('Данные индикаторов'!AN21&gt;$AG$55,0,($AG$55-'Данные индикаторов'!AN21)/($AG$55-$AG$54)*10)),1))</f>
        <v>1.3</v>
      </c>
      <c r="AH19" s="280">
        <f>IF('Данные индикаторов'!AO21="No data","x",ROUND(IF('Данные индикаторов'!AO21&gt;$AH$55,10,IF('Данные индикаторов'!AO21&lt;$AH$54,0,10-($AH$55-'Данные индикаторов'!AO21)/($AH$55-$AH$54)*10)),1))</f>
        <v>0</v>
      </c>
      <c r="AI19" s="289">
        <f>IF('Данные индикаторов'!AP21="No data","x",ROUND(IF('Данные индикаторов'!AP21&gt;$AI$55,10,IF('Данные индикаторов'!AP21&lt;$AI$54,0,10-($AI$55-'Данные индикаторов'!AP21)/($AI$55-$AI$54)*10)),1))</f>
        <v>1.3</v>
      </c>
      <c r="AJ19" s="280">
        <f t="shared" si="12"/>
        <v>1.3</v>
      </c>
      <c r="AK19" s="277">
        <f t="shared" si="13"/>
        <v>0.9</v>
      </c>
      <c r="AL19" s="274">
        <f t="shared" si="14"/>
        <v>1.7</v>
      </c>
    </row>
    <row r="20" spans="1:38" ht="15.75">
      <c r="A20" s="336" t="s">
        <v>235</v>
      </c>
      <c r="B20" s="337" t="s">
        <v>236</v>
      </c>
      <c r="C20" s="332" t="s">
        <v>64</v>
      </c>
      <c r="D20" s="278">
        <f>ROUND(IF('Данные индикаторов'!O22="No data",IF((0.1233*LN('Данные индикаторов'!AU22)-0.4559)&gt;D$55,0,IF((0.1233*LN('Данные индикаторов'!AU22)-0.4559)&lt;D$54,10,(D$55-(0.1233*LN('Данные индикаторов'!AU22)-0.4559))/(D$55-D$54)*10)),IF('Данные индикаторов'!O22&gt;D$55,0,IF('Данные индикаторов'!O22&lt;D$54,10,(D$55-'Данные индикаторов'!O22)/(D$55-D$54)*10))),1)</f>
        <v>4.5999999999999996</v>
      </c>
      <c r="E20" s="278">
        <f>IF('Данные индикаторов'!P22="No data","x",ROUND((IF('Данные индикаторов'!P22=E$54,0,IF(LOG('Данные индикаторов'!P22*1000)&gt;E$55,10,10-(E$55-LOG('Данные индикаторов'!P22*1000))/(E$55-E$54)*10))),1))</f>
        <v>0.9</v>
      </c>
      <c r="F20" s="279">
        <f>IF('Данные индикаторов'!AK22="No data","x",ROUND(IF('Данные индикаторов'!AK22&gt;F$55,10,IF('Данные индикаторов'!AK22&lt;F$54,0,10-(F$55-'Данные индикаторов'!AK22)/(F$55-F$54)*10)),1))</f>
        <v>3.4</v>
      </c>
      <c r="G20" s="276">
        <f t="shared" ref="G20" si="26">ROUND(IF(E20="x",(10-GEOMEAN(((10-D20)/10*9+1),((10-F20)/10*9+1)))/9*10,(10-GEOMEAN(((10-D20)/10*9+1),((10-E20)/10*9+1),((10-F20)/10*9+1)))/9*10),1)</f>
        <v>3.1</v>
      </c>
      <c r="H20" s="284">
        <f>IF(OR('Данные индикаторов'!R22="No data",'Данные индикаторов'!S22="No data"),"x",IF(OR('Данные индикаторов'!T22="No data",'Данные индикаторов'!U22="No data"),1-(POWER((POWER(POWER((POWER((10/IF('Данные индикаторов'!R22&lt;10,10,'Данные индикаторов'!R22))*(1/'Данные индикаторов'!S22),0.5))*('Данные индикаторов'!V22)*('Данные индикаторов'!X22),(1/3)),-1)+POWER(POWER((1*('Данные индикаторов'!W22)*('Данные индикаторов'!Y22)),(1/3)),-1))/2,-1)/POWER((((POWER((10/IF('Данные индикаторов'!R22&lt;10,10,'Данные индикаторов'!R22))*(1/'Данные индикаторов'!S22),0.5)+1)/2)*(('Данные индикаторов'!V22+'Данные индикаторов'!W22)/2)*(('Данные индикаторов'!X22+'Данные индикаторов'!Y22)/2)),(1/3))),IF(OR('Данные индикаторов'!R22="No data",'Данные индикаторов'!S22="No data"),"x",1-(POWER((POWER(POWER((POWER((10/IF('Данные индикаторов'!R22&lt;10,10,'Данные индикаторов'!R22))*(1/'Данные индикаторов'!S22),0.5))*(POWER(('Данные индикаторов'!V22*'Данные индикаторов'!T22),0.5))*('Данные индикаторов'!X22),(1/3)),-1)+POWER(POWER(1*(POWER(('Данные индикаторов'!W22*'Данные индикаторов'!U22),0.5))*('Данные индикаторов'!Y22),(1/3)),-1))/2,-1)/POWER((((POWER((10/IF('Данные индикаторов'!R22&lt;10,10,'Данные индикаторов'!R22))*(1/'Данные индикаторов'!S22),0.5)+1)/2)*((POWER(('Данные индикаторов'!V22*'Данные индикаторов'!T22),0.5)+POWER(('Данные индикаторов'!W22*'Данные индикаторов'!U22),0.5))/2)*(('Данные индикаторов'!X22+'Данные индикаторов'!Y22)/2)),(1/3))))))</f>
        <v>0.31859090262345968</v>
      </c>
      <c r="I20" s="278">
        <f t="shared" ref="I20" si="27">IF(H20="x","x",ROUND(IF(H20&gt;I$55,10,IF(H20&lt;I$54,0,10-(I$55-H20)/(I$55-I$54)*10)),1))</f>
        <v>5.8</v>
      </c>
      <c r="J20" s="278">
        <f>IF('Данные индикаторов'!Z22="No data","x",ROUND(IF('Данные индикаторов'!Z22&gt;J$55,10,IF('Данные индикаторов'!Z22&lt;J$54,0,10-(J$55-'Данные индикаторов'!Z22)/(J$55-J$54)*10)),1))</f>
        <v>4.7</v>
      </c>
      <c r="K20" s="276">
        <f t="shared" ref="K20" si="28">IF(AND(I20="x",J20="x"),"x",ROUND(AVERAGE(I20,J20),1))</f>
        <v>5.3</v>
      </c>
      <c r="L20" s="293">
        <f>SUM(IF('Данные индикаторов'!AA22=0,0,'Данные индикаторов'!AA22/1000000),SUM('Данные индикаторов'!AB22:AC22))</f>
        <v>945.15564200000006</v>
      </c>
      <c r="M20" s="293">
        <f>L20/(SUM('Данные индикаторов'!BK$22:'Данные индикаторов'!BK$30))*1000000</f>
        <v>140.07908970995805</v>
      </c>
      <c r="N20" s="278">
        <f t="shared" ref="N20" si="29">IF(M20="x","x",ROUND(IF(M20&gt;N$55,10,IF(M20&lt;N$54,0,10-(N$55-M20)/(N$55-N$54)*10)),1))</f>
        <v>7</v>
      </c>
      <c r="O20" s="278">
        <f>IF('Данные индикаторов'!AD22="No data","x",ROUND(IF('Данные индикаторов'!AD22&gt;O$55,10,IF('Данные индикаторов'!AD22&lt;O$54,0,10-(O$55-'Данные индикаторов'!AD22)/(O$55-O$54)*10)),1))</f>
        <v>7.4</v>
      </c>
      <c r="P20" s="279">
        <f>IF('Данные индикаторов'!Q22="No data","x",ROUND(IF('Данные индикаторов'!Q22&gt;P$55,10,IF('Данные индикаторов'!Q22&lt;P$54,0,10-(P$55-'Данные индикаторов'!Q22)/(P$55-P$54)*10)),1))</f>
        <v>6.6</v>
      </c>
      <c r="Q20" s="276">
        <f t="shared" ref="Q20" si="30">ROUND(AVERAGE(N20,O20,P20),1)</f>
        <v>7</v>
      </c>
      <c r="R20" s="273">
        <f t="shared" ref="R20" si="31">ROUND(AVERAGE(G20,G20,K20,Q20),1)</f>
        <v>4.5999999999999996</v>
      </c>
      <c r="S20" s="284">
        <f>IF(AND('Данные индикаторов'!AE22="No data",'Данные индикаторов'!AF22="No data",'Данные индикаторов'!AG22="No data"),"x",SUM('Данные индикаторов'!AE22:AG22))</f>
        <v>2.415320636451302E-2</v>
      </c>
      <c r="T20" s="279">
        <f t="shared" ref="T20" si="32">IF(S20="x","x",ROUND(IF(S20&gt;T$55,10,IF(S20&lt;T$54,0,10-(T$55-S20)/(T$55-T$54)*10)),1))</f>
        <v>0.8</v>
      </c>
      <c r="U20" s="279">
        <f>IF('Данные индикаторов'!AH22="No data","x",'Данные индикаторов'!AH22)</f>
        <v>1</v>
      </c>
      <c r="V20" s="276">
        <f t="shared" ref="V20" si="33">ROUND(IF(T20="x",U20,IF(U20="x",T20,(10-GEOMEAN(((10-T20)/10*9+1),((10-U20)/10*9+1))))/9*10),1)</f>
        <v>0.9</v>
      </c>
      <c r="W20" s="278">
        <f>IF('Данные индикаторов'!AI22="No data","x",ROUND(IF('Данные индикаторов'!AI22&gt;W$55,10,IF('Данные индикаторов'!AI22&lt;W$54,0,10-(W$55-'Данные индикаторов'!AI22)/(W$55-W$54)*10)),1))</f>
        <v>0.1</v>
      </c>
      <c r="X20" s="278">
        <f>IF('Данные индикаторов'!AJ22="No data","x",ROUND(IF('Данные индикаторов'!AJ22&gt;X$55,10,IF('Данные индикаторов'!AJ22&lt;X$54,0,10-(X$55-'Данные индикаторов'!AJ22)/(X$55-X$54)*10)),1))</f>
        <v>4.8</v>
      </c>
      <c r="Y20" s="288">
        <f>IF('Данные индикаторов'!AQ22="No data","x",ROUND(IF('Данные индикаторов'!AQ22&gt;Y$55,10,IF('Данные индикаторов'!AQ22&lt;Y$54,0,10-(Y$55-'Данные индикаторов'!AQ22)/(Y$55-Y$54)*10)),1))</f>
        <v>1.9</v>
      </c>
      <c r="Z20" s="288">
        <f>IF('Данные индикаторов'!AR22="No data","x",ROUND(IF('Данные индикаторов'!AR22&gt;Z$55,10,IF('Данные индикаторов'!AR22&lt;Z$54,0,10-(Z$55-'Данные индикаторов'!AR22)/(Z$55-Z$54)*10)),1))</f>
        <v>0.8</v>
      </c>
      <c r="AA20" s="279">
        <f t="shared" ref="AA20" si="34">IF(AND(Y20="x",Z20="x"),"x",ROUND(AVERAGE(Y20,Z20),1))</f>
        <v>1.4</v>
      </c>
      <c r="AB20" s="276">
        <f t="shared" ref="AB20" si="35">IF(AND(W20="x",X20="x",AA20="x"),"x",ROUND(AVERAGE(W20,X20,AA20),1))</f>
        <v>2.1</v>
      </c>
      <c r="AC20" s="278">
        <f>IF('Данные индикаторов'!AL22="No data","x",ROUND(IF('Данные индикаторов'!AL22&gt;AC$55,10,IF('Данные индикаторов'!AL22&lt;AC$54,0,10-(AC$55-'Данные индикаторов'!AL22)/(AC$55-AC$54)*10)),1))</f>
        <v>4.0999999999999996</v>
      </c>
      <c r="AD20" s="276">
        <f t="shared" ref="AD20" si="36">AC20</f>
        <v>4.0999999999999996</v>
      </c>
      <c r="AE20" s="291" t="str">
        <f>IF(OR('Данные индикаторов'!AM22="No data",'Данные индикаторов'!BK22="No data"),"x",('Данные индикаторов'!AM22/'Данные индикаторов'!BK22))</f>
        <v>x</v>
      </c>
      <c r="AF20" s="276" t="str">
        <f t="shared" ref="AF20" si="37">IF(AE20="x","x",ROUND(IF(AE20&gt;AF$55,10,IF(AE20&lt;AF$54,0,10-(AF$55-AE20)/(AF$55-AF$54)*10)),1))</f>
        <v>x</v>
      </c>
      <c r="AG20" s="278">
        <f>IF('Данные индикаторов'!AN22="No data","x",ROUND(IF('Данные индикаторов'!AN22&lt;$AG$54,10,IF('Данные индикаторов'!AN22&gt;$AG$55,0,($AG$55-'Данные индикаторов'!AN22)/($AG$55-$AG$54)*10)),1))</f>
        <v>7.3</v>
      </c>
      <c r="AH20" s="278">
        <f>IF('Данные индикаторов'!AO22="No data","x",ROUND(IF('Данные индикаторов'!AO22&gt;$AH$55,10,IF('Данные индикаторов'!AO22&lt;$AH$54,0,10-($AH$55-'Данные индикаторов'!AO22)/($AH$55-$AH$54)*10)),1))</f>
        <v>0.1</v>
      </c>
      <c r="AI20" s="288">
        <f>IF('Данные индикаторов'!AP22="No data","x",ROUND(IF('Данные индикаторов'!AP22&gt;$AI$55,10,IF('Данные индикаторов'!AP22&lt;$AI$54,0,10-($AI$55-'Данные индикаторов'!AP22)/($AI$55-$AI$54)*10)),1))</f>
        <v>5.8</v>
      </c>
      <c r="AJ20" s="278">
        <f t="shared" ref="AJ20" si="38">AI20</f>
        <v>5.8</v>
      </c>
      <c r="AK20" s="276">
        <f t="shared" ref="AK20" si="39">ROUND(AVERAGE(AH20,AJ20,AG20),1)</f>
        <v>4.4000000000000004</v>
      </c>
      <c r="AL20" s="273">
        <f t="shared" ref="AL20" si="40">IF(AND(AD20="x",AF20="x"),ROUND((10-GEOMEAN(((10-AB20)/10*9+1),((10-V20)/10*9+1),((10-AK20)/10*9+1)))/9*10,1),IF(AND(AB20="x",AF20="x"),ROUND((10-GEOMEAN(((10-V20)/10*9+1),((10-AD20)/10*9+1),((10-AK20)/10*9+1)))/9*10,1),IF(AND(AD20="x",AF20="x"),ROUND((10-GEOMEAN(((10-V20)/10*9+1),((10-AB20)/10*9+1),((10-AK20)/10*9+1)))/9*10,1),IF(AF20="x",ROUND((10-GEOMEAN(((10-V20)/10*9+1),((10-AB20)/10*9+1),((10-AD20)/10*9+1),((10-AK20)/10*9+1)))/9*10,1),IF(AF20&lt;ROUND((10-GEOMEAN(((10-V20)/10*9+1),((10-AB20)/10*9+1),((10-AD20)/10*9+1),((10-AK20)/10*9+1)))/9*10,1),ROUND((10-GEOMEAN(((10-V20)/10*9+1),((10-AB20)/10*9+1),((10-AD20)/10*9+1),((10-AK20)/10*9+1)))/9*10,1),ROUND((10-GEOMEAN(((10-V20)/10*9+1),((10-AB20)/10*9+1),((10-AD20)/10*9+1),((10-AF20)/10*9+1),((10-AK20)/10*9+1)))/9*10,1))))))</f>
        <v>3</v>
      </c>
    </row>
    <row r="21" spans="1:38" ht="15.75">
      <c r="A21" s="336" t="s">
        <v>235</v>
      </c>
      <c r="B21" s="331" t="s">
        <v>237</v>
      </c>
      <c r="C21" s="332" t="s">
        <v>65</v>
      </c>
      <c r="D21" s="278">
        <f>ROUND(IF('Данные индикаторов'!O23="No data",IF((0.1233*LN('Данные индикаторов'!AU23)-0.4559)&gt;D$55,0,IF((0.1233*LN('Данные индикаторов'!AU23)-0.4559)&lt;D$54,10,(D$55-(0.1233*LN('Данные индикаторов'!AU23)-0.4559))/(D$55-D$54)*10)),IF('Данные индикаторов'!O23&gt;D$55,0,IF('Данные индикаторов'!O23&lt;D$54,10,(D$55-'Данные индикаторов'!O23)/(D$55-D$54)*10))),1)</f>
        <v>3.1</v>
      </c>
      <c r="E21" s="278">
        <f>IF('Данные индикаторов'!P23="No data","x",ROUND((IF('Данные индикаторов'!P23=E$54,0,IF(LOG('Данные индикаторов'!P23*1000)&gt;E$55,10,10-(E$55-LOG('Данные индикаторов'!P23*1000))/(E$55-E$54)*10))),1))</f>
        <v>0</v>
      </c>
      <c r="F21" s="279">
        <f>IF('Данные индикаторов'!AK23="No data","x",ROUND(IF('Данные индикаторов'!AK23&gt;F$55,10,IF('Данные индикаторов'!AK23&lt;F$54,0,10-(F$55-'Данные индикаторов'!AK23)/(F$55-F$54)*10)),1))</f>
        <v>4.2</v>
      </c>
      <c r="G21" s="276">
        <f t="shared" ref="G21:G28" si="41">ROUND(IF(E21="x",(10-GEOMEAN(((10-D21)/10*9+1),((10-F21)/10*9+1)))/9*10,(10-GEOMEAN(((10-D21)/10*9+1),((10-E21)/10*9+1),((10-F21)/10*9+1)))/9*10),1)</f>
        <v>2.6</v>
      </c>
      <c r="H21" s="284">
        <f>IF(OR('Данные индикаторов'!R23="No data",'Данные индикаторов'!S23="No data"),"x",IF(OR('Данные индикаторов'!T23="No data",'Данные индикаторов'!U23="No data"),1-(POWER((POWER(POWER((POWER((10/IF('Данные индикаторов'!R23&lt;10,10,'Данные индикаторов'!R23))*(1/'Данные индикаторов'!S23),0.5))*('Данные индикаторов'!V23)*('Данные индикаторов'!X23),(1/3)),-1)+POWER(POWER((1*('Данные индикаторов'!W23)*('Данные индикаторов'!Y23)),(1/3)),-1))/2,-1)/POWER((((POWER((10/IF('Данные индикаторов'!R23&lt;10,10,'Данные индикаторов'!R23))*(1/'Данные индикаторов'!S23),0.5)+1)/2)*(('Данные индикаторов'!V23+'Данные индикаторов'!W23)/2)*(('Данные индикаторов'!X23+'Данные индикаторов'!Y23)/2)),(1/3))),IF(OR('Данные индикаторов'!R23="No data",'Данные индикаторов'!S23="No data"),"x",1-(POWER((POWER(POWER((POWER((10/IF('Данные индикаторов'!R23&lt;10,10,'Данные индикаторов'!R23))*(1/'Данные индикаторов'!S23),0.5))*(POWER(('Данные индикаторов'!V23*'Данные индикаторов'!T23),0.5))*('Данные индикаторов'!X23),(1/3)),-1)+POWER(POWER(1*(POWER(('Данные индикаторов'!W23*'Данные индикаторов'!U23),0.5))*('Данные индикаторов'!Y23),(1/3)),-1))/2,-1)/POWER((((POWER((10/IF('Данные индикаторов'!R23&lt;10,10,'Данные индикаторов'!R23))*(1/'Данные индикаторов'!S23),0.5)+1)/2)*((POWER(('Данные индикаторов'!V23*'Данные индикаторов'!T23),0.5)+POWER(('Данные индикаторов'!W23*'Данные индикаторов'!U23),0.5))/2)*(('Данные индикаторов'!X23+'Данные индикаторов'!Y23)/2)),(1/3))))))</f>
        <v>0.17386126849100303</v>
      </c>
      <c r="I21" s="278">
        <f t="shared" ref="I21:I28" si="42">IF(H21="x","x",ROUND(IF(H21&gt;I$55,10,IF(H21&lt;I$54,0,10-(I$55-H21)/(I$55-I$54)*10)),1))</f>
        <v>3.2</v>
      </c>
      <c r="J21" s="278">
        <f>IF('Данные индикаторов'!Z23="No data","x",ROUND(IF('Данные индикаторов'!Z23&gt;J$55,10,IF('Данные индикаторов'!Z23&lt;J$54,0,10-(J$55-'Данные индикаторов'!Z23)/(J$55-J$54)*10)),1))</f>
        <v>4.7</v>
      </c>
      <c r="K21" s="276">
        <f t="shared" ref="K21:K28" si="43">IF(AND(I21="x",J21="x"),"x",ROUND(AVERAGE(I21,J21),1))</f>
        <v>4</v>
      </c>
      <c r="L21" s="293">
        <f>SUM(IF('Данные индикаторов'!AA23=0,0,'Данные индикаторов'!AA23/1000000),SUM('Данные индикаторов'!AB23:AC23))</f>
        <v>945.15564200000006</v>
      </c>
      <c r="M21" s="293">
        <f>L21/(SUM('Данные индикаторов'!BK$22:'Данные индикаторов'!BK$30))*1000000</f>
        <v>140.07908970995805</v>
      </c>
      <c r="N21" s="278">
        <f t="shared" ref="N21:N28" si="44">IF(M21="x","x",ROUND(IF(M21&gt;N$55,10,IF(M21&lt;N$54,0,10-(N$55-M21)/(N$55-N$54)*10)),1))</f>
        <v>7</v>
      </c>
      <c r="O21" s="278">
        <f>IF('Данные индикаторов'!AD23="No data","x",ROUND(IF('Данные индикаторов'!AD23&gt;O$55,10,IF('Данные индикаторов'!AD23&lt;O$54,0,10-(O$55-'Данные индикаторов'!AD23)/(O$55-O$54)*10)),1))</f>
        <v>7.4</v>
      </c>
      <c r="P21" s="279">
        <f>IF('Данные индикаторов'!Q23="No data","x",ROUND(IF('Данные индикаторов'!Q23&gt;P$55,10,IF('Данные индикаторов'!Q23&lt;P$54,0,10-(P$55-'Данные индикаторов'!Q23)/(P$55-P$54)*10)),1))</f>
        <v>6.6</v>
      </c>
      <c r="Q21" s="276">
        <f t="shared" ref="Q21:Q28" si="45">ROUND(AVERAGE(N21,O21,P21),1)</f>
        <v>7</v>
      </c>
      <c r="R21" s="273">
        <f t="shared" ref="R21:R28" si="46">ROUND(AVERAGE(G21,G21,K21,Q21),1)</f>
        <v>4.0999999999999996</v>
      </c>
      <c r="S21" s="284">
        <f>IF(AND('Данные индикаторов'!AE23="No data",'Данные индикаторов'!AF23="No data",'Данные индикаторов'!AG23="No data"),"x",SUM('Данные индикаторов'!AE23:AG23))</f>
        <v>2.415320636451302E-2</v>
      </c>
      <c r="T21" s="279">
        <f t="shared" ref="T21:T28" si="47">IF(S21="x","x",ROUND(IF(S21&gt;T$55,10,IF(S21&lt;T$54,0,10-(T$55-S21)/(T$55-T$54)*10)),1))</f>
        <v>0.8</v>
      </c>
      <c r="U21" s="279">
        <f>IF('Данные индикаторов'!AH23="No data","x",'Данные индикаторов'!AH23)</f>
        <v>1</v>
      </c>
      <c r="V21" s="276">
        <f t="shared" ref="V21:V28" si="48">ROUND(IF(T21="x",U21,IF(U21="x",T21,(10-GEOMEAN(((10-T21)/10*9+1),((10-U21)/10*9+1))))/9*10),1)</f>
        <v>0.9</v>
      </c>
      <c r="W21" s="278">
        <f>IF('Данные индикаторов'!AI23="No data","x",ROUND(IF('Данные индикаторов'!AI23&gt;W$55,10,IF('Данные индикаторов'!AI23&lt;W$54,0,10-(W$55-'Данные индикаторов'!AI23)/(W$55-W$54)*10)),1))</f>
        <v>0.4</v>
      </c>
      <c r="X21" s="278">
        <f>IF('Данные индикаторов'!AJ23="No data","x",ROUND(IF('Данные индикаторов'!AJ23&gt;X$55,10,IF('Данные индикаторов'!AJ23&lt;X$54,0,10-(X$55-'Данные индикаторов'!AJ23)/(X$55-X$54)*10)),1))</f>
        <v>6.5</v>
      </c>
      <c r="Y21" s="288">
        <f>IF('Данные индикаторов'!AQ23="No data","x",ROUND(IF('Данные индикаторов'!AQ23&gt;Y$55,10,IF('Данные индикаторов'!AQ23&lt;Y$54,0,10-(Y$55-'Данные индикаторов'!AQ23)/(Y$55-Y$54)*10)),1))</f>
        <v>10</v>
      </c>
      <c r="Z21" s="288">
        <f>IF('Данные индикаторов'!AR23="No data","x",ROUND(IF('Данные индикаторов'!AR23&gt;Z$55,10,IF('Данные индикаторов'!AR23&lt;Z$54,0,10-(Z$55-'Данные индикаторов'!AR23)/(Z$55-Z$54)*10)),1))</f>
        <v>8.9</v>
      </c>
      <c r="AA21" s="279">
        <f t="shared" ref="AA21:AA28" si="49">IF(AND(Y21="x",Z21="x"),"x",ROUND(AVERAGE(Y21,Z21),1))</f>
        <v>9.5</v>
      </c>
      <c r="AB21" s="276">
        <f t="shared" ref="AB21:AB28" si="50">IF(AND(W21="x",X21="x",AA21="x"),"x",ROUND(AVERAGE(W21,X21,AA21),1))</f>
        <v>5.5</v>
      </c>
      <c r="AC21" s="278">
        <f>IF('Данные индикаторов'!AL23="No data","x",ROUND(IF('Данные индикаторов'!AL23&gt;AC$55,10,IF('Данные индикаторов'!AL23&lt;AC$54,0,10-(AC$55-'Данные индикаторов'!AL23)/(AC$55-AC$54)*10)),1))</f>
        <v>5.2</v>
      </c>
      <c r="AD21" s="276">
        <f t="shared" ref="AD21:AD28" si="51">AC21</f>
        <v>5.2</v>
      </c>
      <c r="AE21" s="291" t="str">
        <f>IF(OR('Данные индикаторов'!AM23="No data",'Данные индикаторов'!BK23="No data"),"x",('Данные индикаторов'!AM23/'Данные индикаторов'!BK23))</f>
        <v>x</v>
      </c>
      <c r="AF21" s="276" t="str">
        <f t="shared" ref="AF21:AF28" si="52">IF(AE21="x","x",ROUND(IF(AE21&gt;AF$55,10,IF(AE21&lt;AF$54,0,10-(AF$55-AE21)/(AF$55-AF$54)*10)),1))</f>
        <v>x</v>
      </c>
      <c r="AG21" s="278">
        <f>IF('Данные индикаторов'!AN23="No data","x",ROUND(IF('Данные индикаторов'!AN23&lt;$AG$54,10,IF('Данные индикаторов'!AN23&gt;$AG$55,0,($AG$55-'Данные индикаторов'!AN23)/($AG$55-$AG$54)*10)),1))</f>
        <v>7.3</v>
      </c>
      <c r="AH21" s="278">
        <f>IF('Данные индикаторов'!AO23="No data","x",ROUND(IF('Данные индикаторов'!AO23&gt;$AH$55,10,IF('Данные индикаторов'!AO23&lt;$AH$54,0,10-($AH$55-'Данные индикаторов'!AO23)/($AH$55-$AH$54)*10)),1))</f>
        <v>0.1</v>
      </c>
      <c r="AI21" s="288">
        <f>IF('Данные индикаторов'!AP23="No data","x",ROUND(IF('Данные индикаторов'!AP23&gt;$AI$55,10,IF('Данные индикаторов'!AP23&lt;$AI$54,0,10-($AI$55-'Данные индикаторов'!AP23)/($AI$55-$AI$54)*10)),1))</f>
        <v>5.8</v>
      </c>
      <c r="AJ21" s="278">
        <f t="shared" ref="AJ21:AJ28" si="53">AI21</f>
        <v>5.8</v>
      </c>
      <c r="AK21" s="276">
        <f t="shared" ref="AK21:AK28" si="54">ROUND(AVERAGE(AH21,AJ21,AG21),1)</f>
        <v>4.4000000000000004</v>
      </c>
      <c r="AL21" s="273">
        <f t="shared" ref="AL21:AL28" si="55">IF(AND(AD21="x",AF21="x"),ROUND((10-GEOMEAN(((10-AB21)/10*9+1),((10-V21)/10*9+1),((10-AK21)/10*9+1)))/9*10,1),IF(AND(AB21="x",AF21="x"),ROUND((10-GEOMEAN(((10-V21)/10*9+1),((10-AD21)/10*9+1),((10-AK21)/10*9+1)))/9*10,1),IF(AND(AD21="x",AF21="x"),ROUND((10-GEOMEAN(((10-V21)/10*9+1),((10-AB21)/10*9+1),((10-AK21)/10*9+1)))/9*10,1),IF(AF21="x",ROUND((10-GEOMEAN(((10-V21)/10*9+1),((10-AB21)/10*9+1),((10-AD21)/10*9+1),((10-AK21)/10*9+1)))/9*10,1),IF(AF21&lt;ROUND((10-GEOMEAN(((10-V21)/10*9+1),((10-AB21)/10*9+1),((10-AD21)/10*9+1),((10-AK21)/10*9+1)))/9*10,1),ROUND((10-GEOMEAN(((10-V21)/10*9+1),((10-AB21)/10*9+1),((10-AD21)/10*9+1),((10-AK21)/10*9+1)))/9*10,1),ROUND((10-GEOMEAN(((10-V21)/10*9+1),((10-AB21)/10*9+1),((10-AD21)/10*9+1),((10-AF21)/10*9+1),((10-AK21)/10*9+1)))/9*10,1))))))</f>
        <v>4.2</v>
      </c>
    </row>
    <row r="22" spans="1:38" ht="15.75">
      <c r="A22" s="336" t="s">
        <v>235</v>
      </c>
      <c r="B22" s="331" t="s">
        <v>238</v>
      </c>
      <c r="C22" s="332" t="s">
        <v>66</v>
      </c>
      <c r="D22" s="278">
        <f>ROUND(IF('Данные индикаторов'!O24="No data",IF((0.1233*LN('Данные индикаторов'!AU24)-0.4559)&gt;D$55,0,IF((0.1233*LN('Данные индикаторов'!AU24)-0.4559)&lt;D$54,10,(D$55-(0.1233*LN('Данные индикаторов'!AU24)-0.4559))/(D$55-D$54)*10)),IF('Данные индикаторов'!O24&gt;D$55,0,IF('Данные индикаторов'!O24&lt;D$54,10,(D$55-'Данные индикаторов'!O24)/(D$55-D$54)*10))),1)</f>
        <v>4</v>
      </c>
      <c r="E22" s="278">
        <f>IF('Данные индикаторов'!P24="No data","x",ROUND((IF('Данные индикаторов'!P24=E$54,0,IF(LOG('Данные индикаторов'!P24*1000)&gt;E$55,10,10-(E$55-LOG('Данные индикаторов'!P24*1000))/(E$55-E$54)*10))),1))</f>
        <v>0</v>
      </c>
      <c r="F22" s="279">
        <f>IF('Данные индикаторов'!AK24="No data","x",ROUND(IF('Данные индикаторов'!AK24&gt;F$55,10,IF('Данные индикаторов'!AK24&lt;F$54,0,10-(F$55-'Данные индикаторов'!AK24)/(F$55-F$54)*10)),1))</f>
        <v>2.4</v>
      </c>
      <c r="G22" s="276">
        <f t="shared" si="41"/>
        <v>2.2999999999999998</v>
      </c>
      <c r="H22" s="284">
        <f>IF(OR('Данные индикаторов'!R24="No data",'Данные индикаторов'!S24="No data"),"x",IF(OR('Данные индикаторов'!T24="No data",'Данные индикаторов'!U24="No data"),1-(POWER((POWER(POWER((POWER((10/IF('Данные индикаторов'!R24&lt;10,10,'Данные индикаторов'!R24))*(1/'Данные индикаторов'!S24),0.5))*('Данные индикаторов'!V24)*('Данные индикаторов'!X24),(1/3)),-1)+POWER(POWER((1*('Данные индикаторов'!W24)*('Данные индикаторов'!Y24)),(1/3)),-1))/2,-1)/POWER((((POWER((10/IF('Данные индикаторов'!R24&lt;10,10,'Данные индикаторов'!R24))*(1/'Данные индикаторов'!S24),0.5)+1)/2)*(('Данные индикаторов'!V24+'Данные индикаторов'!W24)/2)*(('Данные индикаторов'!X24+'Данные индикаторов'!Y24)/2)),(1/3))),IF(OR('Данные индикаторов'!R24="No data",'Данные индикаторов'!S24="No data"),"x",1-(POWER((POWER(POWER((POWER((10/IF('Данные индикаторов'!R24&lt;10,10,'Данные индикаторов'!R24))*(1/'Данные индикаторов'!S24),0.5))*(POWER(('Данные индикаторов'!V24*'Данные индикаторов'!T24),0.5))*('Данные индикаторов'!X24),(1/3)),-1)+POWER(POWER(1*(POWER(('Данные индикаторов'!W24*'Данные индикаторов'!U24),0.5))*('Данные индикаторов'!Y24),(1/3)),-1))/2,-1)/POWER((((POWER((10/IF('Данные индикаторов'!R24&lt;10,10,'Данные индикаторов'!R24))*(1/'Данные индикаторов'!S24),0.5)+1)/2)*((POWER(('Данные индикаторов'!V24*'Данные индикаторов'!T24),0.5)+POWER(('Данные индикаторов'!W24*'Данные индикаторов'!U24),0.5))/2)*(('Данные индикаторов'!X24+'Данные индикаторов'!Y24)/2)),(1/3))))))</f>
        <v>0.28810416593802091</v>
      </c>
      <c r="I22" s="278">
        <f t="shared" si="42"/>
        <v>5.2</v>
      </c>
      <c r="J22" s="278">
        <f>IF('Данные индикаторов'!Z24="No data","x",ROUND(IF('Данные индикаторов'!Z24&gt;J$55,10,IF('Данные индикаторов'!Z24&lt;J$54,0,10-(J$55-'Данные индикаторов'!Z24)/(J$55-J$54)*10)),1))</f>
        <v>4.7</v>
      </c>
      <c r="K22" s="276">
        <f t="shared" si="43"/>
        <v>5</v>
      </c>
      <c r="L22" s="293">
        <f>SUM(IF('Данные индикаторов'!AA24=0,0,'Данные индикаторов'!AA24/1000000),SUM('Данные индикаторов'!AB24:AC24))</f>
        <v>945.15564200000006</v>
      </c>
      <c r="M22" s="293">
        <f>L22/(SUM('Данные индикаторов'!BK$22:'Данные индикаторов'!BK$30))*1000000</f>
        <v>140.07908970995805</v>
      </c>
      <c r="N22" s="278">
        <f t="shared" si="44"/>
        <v>7</v>
      </c>
      <c r="O22" s="278">
        <f>IF('Данные индикаторов'!AD24="No data","x",ROUND(IF('Данные индикаторов'!AD24&gt;O$55,10,IF('Данные индикаторов'!AD24&lt;O$54,0,10-(O$55-'Данные индикаторов'!AD24)/(O$55-O$54)*10)),1))</f>
        <v>7.4</v>
      </c>
      <c r="P22" s="279">
        <f>IF('Данные индикаторов'!Q24="No data","x",ROUND(IF('Данные индикаторов'!Q24&gt;P$55,10,IF('Данные индикаторов'!Q24&lt;P$54,0,10-(P$55-'Данные индикаторов'!Q24)/(P$55-P$54)*10)),1))</f>
        <v>6.6</v>
      </c>
      <c r="Q22" s="276">
        <f t="shared" si="45"/>
        <v>7</v>
      </c>
      <c r="R22" s="273">
        <f t="shared" si="46"/>
        <v>4.2</v>
      </c>
      <c r="S22" s="284">
        <f>IF(AND('Данные индикаторов'!AE24="No data",'Данные индикаторов'!AF24="No data",'Данные индикаторов'!AG24="No data"),"x",SUM('Данные индикаторов'!AE24:AG24))</f>
        <v>2.415320636451302E-2</v>
      </c>
      <c r="T22" s="279">
        <f t="shared" si="47"/>
        <v>0.8</v>
      </c>
      <c r="U22" s="279">
        <f>IF('Данные индикаторов'!AH24="No data","x",'Данные индикаторов'!AH24)</f>
        <v>1</v>
      </c>
      <c r="V22" s="276">
        <f t="shared" si="48"/>
        <v>0.9</v>
      </c>
      <c r="W22" s="278">
        <f>IF('Данные индикаторов'!AI24="No data","x",ROUND(IF('Данные индикаторов'!AI24&gt;W$55,10,IF('Данные индикаторов'!AI24&lt;W$54,0,10-(W$55-'Данные индикаторов'!AI24)/(W$55-W$54)*10)),1))</f>
        <v>0.4</v>
      </c>
      <c r="X22" s="278">
        <f>IF('Данные индикаторов'!AJ24="No data","x",ROUND(IF('Данные индикаторов'!AJ24&gt;X$55,10,IF('Данные индикаторов'!AJ24&lt;X$54,0,10-(X$55-'Данные индикаторов'!AJ24)/(X$55-X$54)*10)),1))</f>
        <v>8.9</v>
      </c>
      <c r="Y22" s="288">
        <f>IF('Данные индикаторов'!AQ24="No data","x",ROUND(IF('Данные индикаторов'!AQ24&gt;Y$55,10,IF('Данные индикаторов'!AQ24&lt;Y$54,0,10-(Y$55-'Данные индикаторов'!AQ24)/(Y$55-Y$54)*10)),1))</f>
        <v>4</v>
      </c>
      <c r="Z22" s="288">
        <f>IF('Данные индикаторов'!AR24="No data","x",ROUND(IF('Данные индикаторов'!AR24&gt;Z$55,10,IF('Данные индикаторов'!AR24&lt;Z$54,0,10-(Z$55-'Данные индикаторов'!AR24)/(Z$55-Z$54)*10)),1))</f>
        <v>3.1</v>
      </c>
      <c r="AA22" s="279">
        <f t="shared" si="49"/>
        <v>3.6</v>
      </c>
      <c r="AB22" s="276">
        <f t="shared" si="50"/>
        <v>4.3</v>
      </c>
      <c r="AC22" s="278">
        <f>IF('Данные индикаторов'!AL24="No data","x",ROUND(IF('Данные индикаторов'!AL24&gt;AC$55,10,IF('Данные индикаторов'!AL24&lt;AC$54,0,10-(AC$55-'Данные индикаторов'!AL24)/(AC$55-AC$54)*10)),1))</f>
        <v>3.9</v>
      </c>
      <c r="AD22" s="276">
        <f t="shared" si="51"/>
        <v>3.9</v>
      </c>
      <c r="AE22" s="291" t="str">
        <f>IF(OR('Данные индикаторов'!AM24="No data",'Данные индикаторов'!BK24="No data"),"x",('Данные индикаторов'!AM24/'Данные индикаторов'!BK24))</f>
        <v>x</v>
      </c>
      <c r="AF22" s="276" t="str">
        <f t="shared" si="52"/>
        <v>x</v>
      </c>
      <c r="AG22" s="278">
        <f>IF('Данные индикаторов'!AN24="No data","x",ROUND(IF('Данные индикаторов'!AN24&lt;$AG$54,10,IF('Данные индикаторов'!AN24&gt;$AG$55,0,($AG$55-'Данные индикаторов'!AN24)/($AG$55-$AG$54)*10)),1))</f>
        <v>7.3</v>
      </c>
      <c r="AH22" s="278">
        <f>IF('Данные индикаторов'!AO24="No data","x",ROUND(IF('Данные индикаторов'!AO24&gt;$AH$55,10,IF('Данные индикаторов'!AO24&lt;$AH$54,0,10-($AH$55-'Данные индикаторов'!AO24)/($AH$55-$AH$54)*10)),1))</f>
        <v>0.1</v>
      </c>
      <c r="AI22" s="288">
        <f>IF('Данные индикаторов'!AP24="No data","x",ROUND(IF('Данные индикаторов'!AP24&gt;$AI$55,10,IF('Данные индикаторов'!AP24&lt;$AI$54,0,10-($AI$55-'Данные индикаторов'!AP24)/($AI$55-$AI$54)*10)),1))</f>
        <v>5.8</v>
      </c>
      <c r="AJ22" s="278">
        <f t="shared" si="53"/>
        <v>5.8</v>
      </c>
      <c r="AK22" s="276">
        <f t="shared" si="54"/>
        <v>4.4000000000000004</v>
      </c>
      <c r="AL22" s="273">
        <f t="shared" si="55"/>
        <v>3.5</v>
      </c>
    </row>
    <row r="23" spans="1:38" ht="15.75">
      <c r="A23" s="336" t="s">
        <v>235</v>
      </c>
      <c r="B23" s="331" t="s">
        <v>239</v>
      </c>
      <c r="C23" s="332" t="s">
        <v>67</v>
      </c>
      <c r="D23" s="278">
        <f>ROUND(IF('Данные индикаторов'!O25="No data",IF((0.1233*LN('Данные индикаторов'!AU25)-0.4559)&gt;D$55,0,IF((0.1233*LN('Данные индикаторов'!AU25)-0.4559)&lt;D$54,10,(D$55-(0.1233*LN('Данные индикаторов'!AU25)-0.4559))/(D$55-D$54)*10)),IF('Данные индикаторов'!O25&gt;D$55,0,IF('Данные индикаторов'!O25&lt;D$54,10,(D$55-'Данные индикаторов'!O25)/(D$55-D$54)*10))),1)</f>
        <v>4.0999999999999996</v>
      </c>
      <c r="E23" s="278">
        <f>IF('Данные индикаторов'!P25="No data","x",ROUND((IF('Данные индикаторов'!P25=E$54,0,IF(LOG('Данные индикаторов'!P25*1000)&gt;E$55,10,10-(E$55-LOG('Данные индикаторов'!P25*1000))/(E$55-E$54)*10))),1))</f>
        <v>0.8</v>
      </c>
      <c r="F23" s="279">
        <f>IF('Данные индикаторов'!AK25="No data","x",ROUND(IF('Данные индикаторов'!AK25&gt;F$55,10,IF('Данные индикаторов'!AK25&lt;F$54,0,10-(F$55-'Данные индикаторов'!AK25)/(F$55-F$54)*10)),1))</f>
        <v>2.9</v>
      </c>
      <c r="G23" s="276">
        <f t="shared" si="41"/>
        <v>2.7</v>
      </c>
      <c r="H23" s="284">
        <f>IF(OR('Данные индикаторов'!R25="No data",'Данные индикаторов'!S25="No data"),"x",IF(OR('Данные индикаторов'!T25="No data",'Данные индикаторов'!U25="No data"),1-(POWER((POWER(POWER((POWER((10/IF('Данные индикаторов'!R25&lt;10,10,'Данные индикаторов'!R25))*(1/'Данные индикаторов'!S25),0.5))*('Данные индикаторов'!V25)*('Данные индикаторов'!X25),(1/3)),-1)+POWER(POWER((1*('Данные индикаторов'!W25)*('Данные индикаторов'!Y25)),(1/3)),-1))/2,-1)/POWER((((POWER((10/IF('Данные индикаторов'!R25&lt;10,10,'Данные индикаторов'!R25))*(1/'Данные индикаторов'!S25),0.5)+1)/2)*(('Данные индикаторов'!V25+'Данные индикаторов'!W25)/2)*(('Данные индикаторов'!X25+'Данные индикаторов'!Y25)/2)),(1/3))),IF(OR('Данные индикаторов'!R25="No data",'Данные индикаторов'!S25="No data"),"x",1-(POWER((POWER(POWER((POWER((10/IF('Данные индикаторов'!R25&lt;10,10,'Данные индикаторов'!R25))*(1/'Данные индикаторов'!S25),0.5))*(POWER(('Данные индикаторов'!V25*'Данные индикаторов'!T25),0.5))*('Данные индикаторов'!X25),(1/3)),-1)+POWER(POWER(1*(POWER(('Данные индикаторов'!W25*'Данные индикаторов'!U25),0.5))*('Данные индикаторов'!Y25),(1/3)),-1))/2,-1)/POWER((((POWER((10/IF('Данные индикаторов'!R25&lt;10,10,'Данные индикаторов'!R25))*(1/'Данные индикаторов'!S25),0.5)+1)/2)*((POWER(('Данные индикаторов'!V25*'Данные индикаторов'!T25),0.5)+POWER(('Данные индикаторов'!W25*'Данные индикаторов'!U25),0.5))/2)*(('Данные индикаторов'!X25+'Данные индикаторов'!Y25)/2)),(1/3))))))</f>
        <v>0.30403131213070933</v>
      </c>
      <c r="I23" s="278">
        <f t="shared" si="42"/>
        <v>5.5</v>
      </c>
      <c r="J23" s="278">
        <f>IF('Данные индикаторов'!Z25="No data","x",ROUND(IF('Данные индикаторов'!Z25&gt;J$55,10,IF('Данные индикаторов'!Z25&lt;J$54,0,10-(J$55-'Данные индикаторов'!Z25)/(J$55-J$54)*10)),1))</f>
        <v>4.7</v>
      </c>
      <c r="K23" s="276">
        <f t="shared" si="43"/>
        <v>5.0999999999999996</v>
      </c>
      <c r="L23" s="293">
        <f>SUM(IF('Данные индикаторов'!AA25=0,0,'Данные индикаторов'!AA25/1000000),SUM('Данные индикаторов'!AB25:AC25))</f>
        <v>945.15564200000006</v>
      </c>
      <c r="M23" s="293">
        <f>L23/(SUM('Данные индикаторов'!BK$22:'Данные индикаторов'!BK$30))*1000000</f>
        <v>140.07908970995805</v>
      </c>
      <c r="N23" s="278">
        <f t="shared" si="44"/>
        <v>7</v>
      </c>
      <c r="O23" s="278">
        <f>IF('Данные индикаторов'!AD25="No data","x",ROUND(IF('Данные индикаторов'!AD25&gt;O$55,10,IF('Данные индикаторов'!AD25&lt;O$54,0,10-(O$55-'Данные индикаторов'!AD25)/(O$55-O$54)*10)),1))</f>
        <v>7.4</v>
      </c>
      <c r="P23" s="279">
        <f>IF('Данные индикаторов'!Q25="No data","x",ROUND(IF('Данные индикаторов'!Q25&gt;P$55,10,IF('Данные индикаторов'!Q25&lt;P$54,0,10-(P$55-'Данные индикаторов'!Q25)/(P$55-P$54)*10)),1))</f>
        <v>6.6</v>
      </c>
      <c r="Q23" s="276">
        <f t="shared" si="45"/>
        <v>7</v>
      </c>
      <c r="R23" s="273">
        <f t="shared" si="46"/>
        <v>4.4000000000000004</v>
      </c>
      <c r="S23" s="284">
        <f>IF(AND('Данные индикаторов'!AE25="No data",'Данные индикаторов'!AF25="No data",'Данные индикаторов'!AG25="No data"),"x",SUM('Данные индикаторов'!AE25:AG25))</f>
        <v>2.415320636451302E-2</v>
      </c>
      <c r="T23" s="279">
        <f t="shared" si="47"/>
        <v>0.8</v>
      </c>
      <c r="U23" s="279">
        <f>IF('Данные индикаторов'!AH25="No data","x",'Данные индикаторов'!AH25)</f>
        <v>1</v>
      </c>
      <c r="V23" s="276">
        <f t="shared" si="48"/>
        <v>0.9</v>
      </c>
      <c r="W23" s="278">
        <f>IF('Данные индикаторов'!AI25="No data","x",ROUND(IF('Данные индикаторов'!AI25&gt;W$55,10,IF('Данные индикаторов'!AI25&lt;W$54,0,10-(W$55-'Данные индикаторов'!AI25)/(W$55-W$54)*10)),1))</f>
        <v>0.1</v>
      </c>
      <c r="X23" s="278">
        <f>IF('Данные индикаторов'!AJ25="No data","x",ROUND(IF('Данные индикаторов'!AJ25&gt;X$55,10,IF('Данные индикаторов'!AJ25&lt;X$54,0,10-(X$55-'Данные индикаторов'!AJ25)/(X$55-X$54)*10)),1))</f>
        <v>3.7</v>
      </c>
      <c r="Y23" s="288">
        <f>IF('Данные индикаторов'!AQ25="No data","x",ROUND(IF('Данные индикаторов'!AQ25&gt;Y$55,10,IF('Данные индикаторов'!AQ25&lt;Y$54,0,10-(Y$55-'Данные индикаторов'!AQ25)/(Y$55-Y$54)*10)),1))</f>
        <v>2.7</v>
      </c>
      <c r="Z23" s="288">
        <f>IF('Данные индикаторов'!AR25="No data","x",ROUND(IF('Данные индикаторов'!AR25&gt;Z$55,10,IF('Данные индикаторов'!AR25&lt;Z$54,0,10-(Z$55-'Данные индикаторов'!AR25)/(Z$55-Z$54)*10)),1))</f>
        <v>2.5</v>
      </c>
      <c r="AA23" s="279">
        <f t="shared" si="49"/>
        <v>2.6</v>
      </c>
      <c r="AB23" s="276">
        <f t="shared" si="50"/>
        <v>2.1</v>
      </c>
      <c r="AC23" s="278">
        <f>IF('Данные индикаторов'!AL25="No data","x",ROUND(IF('Данные индикаторов'!AL25&gt;AC$55,10,IF('Данные индикаторов'!AL25&lt;AC$54,0,10-(AC$55-'Данные индикаторов'!AL25)/(AC$55-AC$54)*10)),1))</f>
        <v>3.1</v>
      </c>
      <c r="AD23" s="276">
        <f t="shared" si="51"/>
        <v>3.1</v>
      </c>
      <c r="AE23" s="291" t="str">
        <f>IF(OR('Данные индикаторов'!AM25="No data",'Данные индикаторов'!BK25="No data"),"x",('Данные индикаторов'!AM25/'Данные индикаторов'!BK25))</f>
        <v>x</v>
      </c>
      <c r="AF23" s="276" t="str">
        <f t="shared" si="52"/>
        <v>x</v>
      </c>
      <c r="AG23" s="278">
        <f>IF('Данные индикаторов'!AN25="No data","x",ROUND(IF('Данные индикаторов'!AN25&lt;$AG$54,10,IF('Данные индикаторов'!AN25&gt;$AG$55,0,($AG$55-'Данные индикаторов'!AN25)/($AG$55-$AG$54)*10)),1))</f>
        <v>7.3</v>
      </c>
      <c r="AH23" s="278">
        <f>IF('Данные индикаторов'!AO25="No data","x",ROUND(IF('Данные индикаторов'!AO25&gt;$AH$55,10,IF('Данные индикаторов'!AO25&lt;$AH$54,0,10-($AH$55-'Данные индикаторов'!AO25)/($AH$55-$AH$54)*10)),1))</f>
        <v>0.1</v>
      </c>
      <c r="AI23" s="288">
        <f>IF('Данные индикаторов'!AP25="No data","x",ROUND(IF('Данные индикаторов'!AP25&gt;$AI$55,10,IF('Данные индикаторов'!AP25&lt;$AI$54,0,10-($AI$55-'Данные индикаторов'!AP25)/($AI$55-$AI$54)*10)),1))</f>
        <v>5.8</v>
      </c>
      <c r="AJ23" s="278">
        <f t="shared" si="53"/>
        <v>5.8</v>
      </c>
      <c r="AK23" s="276">
        <f t="shared" si="54"/>
        <v>4.4000000000000004</v>
      </c>
      <c r="AL23" s="273">
        <f t="shared" si="55"/>
        <v>2.7</v>
      </c>
    </row>
    <row r="24" spans="1:38" ht="15.75">
      <c r="A24" s="336" t="s">
        <v>235</v>
      </c>
      <c r="B24" s="331" t="s">
        <v>240</v>
      </c>
      <c r="C24" s="332" t="s">
        <v>68</v>
      </c>
      <c r="D24" s="278">
        <f>ROUND(IF('Данные индикаторов'!O26="No data",IF((0.1233*LN('Данные индикаторов'!AU26)-0.4559)&gt;D$55,0,IF((0.1233*LN('Данные индикаторов'!AU26)-0.4559)&lt;D$54,10,(D$55-(0.1233*LN('Данные индикаторов'!AU26)-0.4559))/(D$55-D$54)*10)),IF('Данные индикаторов'!O26&gt;D$55,0,IF('Данные индикаторов'!O26&lt;D$54,10,(D$55-'Данные индикаторов'!O26)/(D$55-D$54)*10))),1)</f>
        <v>4.4000000000000004</v>
      </c>
      <c r="E24" s="278">
        <f>IF('Данные индикаторов'!P26="No data","x",ROUND((IF('Данные индикаторов'!P26=E$54,0,IF(LOG('Данные индикаторов'!P26*1000)&gt;E$55,10,10-(E$55-LOG('Данные индикаторов'!P26*1000))/(E$55-E$54)*10))),1))</f>
        <v>1.4</v>
      </c>
      <c r="F24" s="279">
        <f>IF('Данные индикаторов'!AK26="No data","x",ROUND(IF('Данные индикаторов'!AK26&gt;F$55,10,IF('Данные индикаторов'!AK26&lt;F$54,0,10-(F$55-'Данные индикаторов'!AK26)/(F$55-F$54)*10)),1))</f>
        <v>3.1</v>
      </c>
      <c r="G24" s="276">
        <f t="shared" si="41"/>
        <v>3.1</v>
      </c>
      <c r="H24" s="284">
        <f>IF(OR('Данные индикаторов'!R26="No data",'Данные индикаторов'!S26="No data"),"x",IF(OR('Данные индикаторов'!T26="No data",'Данные индикаторов'!U26="No data"),1-(POWER((POWER(POWER((POWER((10/IF('Данные индикаторов'!R26&lt;10,10,'Данные индикаторов'!R26))*(1/'Данные индикаторов'!S26),0.5))*('Данные индикаторов'!V26)*('Данные индикаторов'!X26),(1/3)),-1)+POWER(POWER((1*('Данные индикаторов'!W26)*('Данные индикаторов'!Y26)),(1/3)),-1))/2,-1)/POWER((((POWER((10/IF('Данные индикаторов'!R26&lt;10,10,'Данные индикаторов'!R26))*(1/'Данные индикаторов'!S26),0.5)+1)/2)*(('Данные индикаторов'!V26+'Данные индикаторов'!W26)/2)*(('Данные индикаторов'!X26+'Данные индикаторов'!Y26)/2)),(1/3))),IF(OR('Данные индикаторов'!R26="No data",'Данные индикаторов'!S26="No data"),"x",1-(POWER((POWER(POWER((POWER((10/IF('Данные индикаторов'!R26&lt;10,10,'Данные индикаторов'!R26))*(1/'Данные индикаторов'!S26),0.5))*(POWER(('Данные индикаторов'!V26*'Данные индикаторов'!T26),0.5))*('Данные индикаторов'!X26),(1/3)),-1)+POWER(POWER(1*(POWER(('Данные индикаторов'!W26*'Данные индикаторов'!U26),0.5))*('Данные индикаторов'!Y26),(1/3)),-1))/2,-1)/POWER((((POWER((10/IF('Данные индикаторов'!R26&lt;10,10,'Данные индикаторов'!R26))*(1/'Данные индикаторов'!S26),0.5)+1)/2)*((POWER(('Данные индикаторов'!V26*'Данные индикаторов'!T26),0.5)+POWER(('Данные индикаторов'!W26*'Данные индикаторов'!U26),0.5))/2)*(('Данные индикаторов'!X26+'Данные индикаторов'!Y26)/2)),(1/3))))))</f>
        <v>0.33740279560199893</v>
      </c>
      <c r="I24" s="278">
        <f t="shared" si="42"/>
        <v>6.1</v>
      </c>
      <c r="J24" s="278">
        <f>IF('Данные индикаторов'!Z26="No data","x",ROUND(IF('Данные индикаторов'!Z26&gt;J$55,10,IF('Данные индикаторов'!Z26&lt;J$54,0,10-(J$55-'Данные индикаторов'!Z26)/(J$55-J$54)*10)),1))</f>
        <v>4.7</v>
      </c>
      <c r="K24" s="276">
        <f t="shared" si="43"/>
        <v>5.4</v>
      </c>
      <c r="L24" s="293">
        <f>SUM(IF('Данные индикаторов'!AA26=0,0,'Данные индикаторов'!AA26/1000000),SUM('Данные индикаторов'!AB26:AC26))</f>
        <v>945.15564200000006</v>
      </c>
      <c r="M24" s="293">
        <f>L24/(SUM('Данные индикаторов'!BK$22:'Данные индикаторов'!BK$30))*1000000</f>
        <v>140.07908970995805</v>
      </c>
      <c r="N24" s="278">
        <f t="shared" si="44"/>
        <v>7</v>
      </c>
      <c r="O24" s="278">
        <f>IF('Данные индикаторов'!AD26="No data","x",ROUND(IF('Данные индикаторов'!AD26&gt;O$55,10,IF('Данные индикаторов'!AD26&lt;O$54,0,10-(O$55-'Данные индикаторов'!AD26)/(O$55-O$54)*10)),1))</f>
        <v>7.4</v>
      </c>
      <c r="P24" s="279">
        <f>IF('Данные индикаторов'!Q26="No data","x",ROUND(IF('Данные индикаторов'!Q26&gt;P$55,10,IF('Данные индикаторов'!Q26&lt;P$54,0,10-(P$55-'Данные индикаторов'!Q26)/(P$55-P$54)*10)),1))</f>
        <v>6.6</v>
      </c>
      <c r="Q24" s="276">
        <f t="shared" si="45"/>
        <v>7</v>
      </c>
      <c r="R24" s="273">
        <f t="shared" si="46"/>
        <v>4.7</v>
      </c>
      <c r="S24" s="284">
        <f>IF(AND('Данные индикаторов'!AE26="No data",'Данные индикаторов'!AF26="No data",'Данные индикаторов'!AG26="No data"),"x",SUM('Данные индикаторов'!AE26:AG26))</f>
        <v>2.415320636451302E-2</v>
      </c>
      <c r="T24" s="279">
        <f t="shared" si="47"/>
        <v>0.8</v>
      </c>
      <c r="U24" s="279">
        <f>IF('Данные индикаторов'!AH26="No data","x",'Данные индикаторов'!AH26)</f>
        <v>1</v>
      </c>
      <c r="V24" s="276">
        <f t="shared" si="48"/>
        <v>0.9</v>
      </c>
      <c r="W24" s="278">
        <f>IF('Данные индикаторов'!AI26="No data","x",ROUND(IF('Данные индикаторов'!AI26&gt;W$55,10,IF('Данные индикаторов'!AI26&lt;W$54,0,10-(W$55-'Данные индикаторов'!AI26)/(W$55-W$54)*10)),1))</f>
        <v>0.1</v>
      </c>
      <c r="X24" s="278">
        <f>IF('Данные индикаторов'!AJ26="No data","x",ROUND(IF('Данные индикаторов'!AJ26&gt;X$55,10,IF('Данные индикаторов'!AJ26&lt;X$54,0,10-(X$55-'Данные индикаторов'!AJ26)/(X$55-X$54)*10)),1))</f>
        <v>5.5</v>
      </c>
      <c r="Y24" s="288">
        <f>IF('Данные индикаторов'!AQ26="No data","x",ROUND(IF('Данные индикаторов'!AQ26&gt;Y$55,10,IF('Данные индикаторов'!AQ26&lt;Y$54,0,10-(Y$55-'Данные индикаторов'!AQ26)/(Y$55-Y$54)*10)),1))</f>
        <v>1.1000000000000001</v>
      </c>
      <c r="Z24" s="288">
        <f>IF('Данные индикаторов'!AR26="No data","x",ROUND(IF('Данные индикаторов'!AR26&gt;Z$55,10,IF('Данные индикаторов'!AR26&lt;Z$54,0,10-(Z$55-'Данные индикаторов'!AR26)/(Z$55-Z$54)*10)),1))</f>
        <v>0.3</v>
      </c>
      <c r="AA24" s="279">
        <f t="shared" si="49"/>
        <v>0.7</v>
      </c>
      <c r="AB24" s="276">
        <f t="shared" si="50"/>
        <v>2.1</v>
      </c>
      <c r="AC24" s="278">
        <f>IF('Данные индикаторов'!AL26="No data","x",ROUND(IF('Данные индикаторов'!AL26&gt;AC$55,10,IF('Данные индикаторов'!AL26&lt;AC$54,0,10-(AC$55-'Данные индикаторов'!AL26)/(AC$55-AC$54)*10)),1))</f>
        <v>3</v>
      </c>
      <c r="AD24" s="276">
        <f t="shared" si="51"/>
        <v>3</v>
      </c>
      <c r="AE24" s="291" t="str">
        <f>IF(OR('Данные индикаторов'!AM26="No data",'Данные индикаторов'!BK26="No data"),"x",('Данные индикаторов'!AM26/'Данные индикаторов'!BK26))</f>
        <v>x</v>
      </c>
      <c r="AF24" s="276" t="str">
        <f t="shared" si="52"/>
        <v>x</v>
      </c>
      <c r="AG24" s="278">
        <f>IF('Данные индикаторов'!AN26="No data","x",ROUND(IF('Данные индикаторов'!AN26&lt;$AG$54,10,IF('Данные индикаторов'!AN26&gt;$AG$55,0,($AG$55-'Данные индикаторов'!AN26)/($AG$55-$AG$54)*10)),1))</f>
        <v>7.3</v>
      </c>
      <c r="AH24" s="278">
        <f>IF('Данные индикаторов'!AO26="No data","x",ROUND(IF('Данные индикаторов'!AO26&gt;$AH$55,10,IF('Данные индикаторов'!AO26&lt;$AH$54,0,10-($AH$55-'Данные индикаторов'!AO26)/($AH$55-$AH$54)*10)),1))</f>
        <v>0.1</v>
      </c>
      <c r="AI24" s="288">
        <f>IF('Данные индикаторов'!AP26="No data","x",ROUND(IF('Данные индикаторов'!AP26&gt;$AI$55,10,IF('Данные индикаторов'!AP26&lt;$AI$54,0,10-($AI$55-'Данные индикаторов'!AP26)/($AI$55-$AI$54)*10)),1))</f>
        <v>5.8</v>
      </c>
      <c r="AJ24" s="278">
        <f t="shared" si="53"/>
        <v>5.8</v>
      </c>
      <c r="AK24" s="276">
        <f t="shared" si="54"/>
        <v>4.4000000000000004</v>
      </c>
      <c r="AL24" s="273">
        <f t="shared" si="55"/>
        <v>2.7</v>
      </c>
    </row>
    <row r="25" spans="1:38" ht="15.75">
      <c r="A25" s="336" t="s">
        <v>235</v>
      </c>
      <c r="B25" s="331" t="s">
        <v>241</v>
      </c>
      <c r="C25" s="332" t="s">
        <v>69</v>
      </c>
      <c r="D25" s="278">
        <f>ROUND(IF('Данные индикаторов'!O27="No data",IF((0.1233*LN('Данные индикаторов'!AU27)-0.4559)&gt;D$55,0,IF((0.1233*LN('Данные индикаторов'!AU27)-0.4559)&lt;D$54,10,(D$55-(0.1233*LN('Данные индикаторов'!AU27)-0.4559))/(D$55-D$54)*10)),IF('Данные индикаторов'!O27&gt;D$55,0,IF('Данные индикаторов'!O27&lt;D$54,10,(D$55-'Данные индикаторов'!O27)/(D$55-D$54)*10))),1)</f>
        <v>4.4000000000000004</v>
      </c>
      <c r="E25" s="278">
        <f>IF('Данные индикаторов'!P27="No data","x",ROUND((IF('Данные индикаторов'!P27=E$54,0,IF(LOG('Данные индикаторов'!P27*1000)&gt;E$55,10,10-(E$55-LOG('Данные индикаторов'!P27*1000))/(E$55-E$54)*10))),1))</f>
        <v>0</v>
      </c>
      <c r="F25" s="279">
        <f>IF('Данные индикаторов'!AK27="No data","x",ROUND(IF('Данные индикаторов'!AK27&gt;F$55,10,IF('Данные индикаторов'!AK27&lt;F$54,0,10-(F$55-'Данные индикаторов'!AK27)/(F$55-F$54)*10)),1))</f>
        <v>2.9</v>
      </c>
      <c r="G25" s="276">
        <f t="shared" si="41"/>
        <v>2.6</v>
      </c>
      <c r="H25" s="284">
        <f>IF(OR('Данные индикаторов'!R27="No data",'Данные индикаторов'!S27="No data"),"x",IF(OR('Данные индикаторов'!T27="No data",'Данные индикаторов'!U27="No data"),1-(POWER((POWER(POWER((POWER((10/IF('Данные индикаторов'!R27&lt;10,10,'Данные индикаторов'!R27))*(1/'Данные индикаторов'!S27),0.5))*('Данные индикаторов'!V27)*('Данные индикаторов'!X27),(1/3)),-1)+POWER(POWER((1*('Данные индикаторов'!W27)*('Данные индикаторов'!Y27)),(1/3)),-1))/2,-1)/POWER((((POWER((10/IF('Данные индикаторов'!R27&lt;10,10,'Данные индикаторов'!R27))*(1/'Данные индикаторов'!S27),0.5)+1)/2)*(('Данные индикаторов'!V27+'Данные индикаторов'!W27)/2)*(('Данные индикаторов'!X27+'Данные индикаторов'!Y27)/2)),(1/3))),IF(OR('Данные индикаторов'!R27="No data",'Данные индикаторов'!S27="No data"),"x",1-(POWER((POWER(POWER((POWER((10/IF('Данные индикаторов'!R27&lt;10,10,'Данные индикаторов'!R27))*(1/'Данные индикаторов'!S27),0.5))*(POWER(('Данные индикаторов'!V27*'Данные индикаторов'!T27),0.5))*('Данные индикаторов'!X27),(1/3)),-1)+POWER(POWER(1*(POWER(('Данные индикаторов'!W27*'Данные индикаторов'!U27),0.5))*('Данные индикаторов'!Y27),(1/3)),-1))/2,-1)/POWER((((POWER((10/IF('Данные индикаторов'!R27&lt;10,10,'Данные индикаторов'!R27))*(1/'Данные индикаторов'!S27),0.5)+1)/2)*((POWER(('Данные индикаторов'!V27*'Данные индикаторов'!T27),0.5)+POWER(('Данные индикаторов'!W27*'Данные индикаторов'!U27),0.5))/2)*(('Данные индикаторов'!X27+'Данные индикаторов'!Y27)/2)),(1/3))))))</f>
        <v>0.31050490373650341</v>
      </c>
      <c r="I25" s="278">
        <f t="shared" si="42"/>
        <v>5.6</v>
      </c>
      <c r="J25" s="278">
        <f>IF('Данные индикаторов'!Z27="No data","x",ROUND(IF('Данные индикаторов'!Z27&gt;J$55,10,IF('Данные индикаторов'!Z27&lt;J$54,0,10-(J$55-'Данные индикаторов'!Z27)/(J$55-J$54)*10)),1))</f>
        <v>4.7</v>
      </c>
      <c r="K25" s="276">
        <f t="shared" si="43"/>
        <v>5.2</v>
      </c>
      <c r="L25" s="293">
        <f>SUM(IF('Данные индикаторов'!AA27=0,0,'Данные индикаторов'!AA27/1000000),SUM('Данные индикаторов'!AB27:AC27))</f>
        <v>945.15564200000006</v>
      </c>
      <c r="M25" s="293">
        <f>L25/(SUM('Данные индикаторов'!BK$22:'Данные индикаторов'!BK$30))*1000000</f>
        <v>140.07908970995805</v>
      </c>
      <c r="N25" s="278">
        <f t="shared" si="44"/>
        <v>7</v>
      </c>
      <c r="O25" s="278">
        <f>IF('Данные индикаторов'!AD27="No data","x",ROUND(IF('Данные индикаторов'!AD27&gt;O$55,10,IF('Данные индикаторов'!AD27&lt;O$54,0,10-(O$55-'Данные индикаторов'!AD27)/(O$55-O$54)*10)),1))</f>
        <v>7.4</v>
      </c>
      <c r="P25" s="279">
        <f>IF('Данные индикаторов'!Q27="No data","x",ROUND(IF('Данные индикаторов'!Q27&gt;P$55,10,IF('Данные индикаторов'!Q27&lt;P$54,0,10-(P$55-'Данные индикаторов'!Q27)/(P$55-P$54)*10)),1))</f>
        <v>6.6</v>
      </c>
      <c r="Q25" s="276">
        <f t="shared" si="45"/>
        <v>7</v>
      </c>
      <c r="R25" s="273">
        <f t="shared" si="46"/>
        <v>4.4000000000000004</v>
      </c>
      <c r="S25" s="284">
        <f>IF(AND('Данные индикаторов'!AE27="No data",'Данные индикаторов'!AF27="No data",'Данные индикаторов'!AG27="No data"),"x",SUM('Данные индикаторов'!AE27:AG27))</f>
        <v>2.415320636451302E-2</v>
      </c>
      <c r="T25" s="279">
        <f t="shared" si="47"/>
        <v>0.8</v>
      </c>
      <c r="U25" s="279">
        <f>IF('Данные индикаторов'!AH27="No data","x",'Данные индикаторов'!AH27)</f>
        <v>1</v>
      </c>
      <c r="V25" s="276">
        <f t="shared" si="48"/>
        <v>0.9</v>
      </c>
      <c r="W25" s="278">
        <f>IF('Данные индикаторов'!AI27="No data","x",ROUND(IF('Данные индикаторов'!AI27&gt;W$55,10,IF('Данные индикаторов'!AI27&lt;W$54,0,10-(W$55-'Данные индикаторов'!AI27)/(W$55-W$54)*10)),1))</f>
        <v>0.1</v>
      </c>
      <c r="X25" s="278">
        <f>IF('Данные индикаторов'!AJ27="No data","x",ROUND(IF('Данные индикаторов'!AJ27&gt;X$55,10,IF('Данные индикаторов'!AJ27&lt;X$54,0,10-(X$55-'Данные индикаторов'!AJ27)/(X$55-X$54)*10)),1))</f>
        <v>5.0999999999999996</v>
      </c>
      <c r="Y25" s="288">
        <f>IF('Данные индикаторов'!AQ27="No data","x",ROUND(IF('Данные индикаторов'!AQ27&gt;Y$55,10,IF('Данные индикаторов'!AQ27&lt;Y$54,0,10-(Y$55-'Данные индикаторов'!AQ27)/(Y$55-Y$54)*10)),1))</f>
        <v>1.3</v>
      </c>
      <c r="Z25" s="288">
        <f>IF('Данные индикаторов'!AR27="No data","x",ROUND(IF('Данные индикаторов'!AR27&gt;Z$55,10,IF('Данные индикаторов'!AR27&lt;Z$54,0,10-(Z$55-'Данные индикаторов'!AR27)/(Z$55-Z$54)*10)),1))</f>
        <v>0.7</v>
      </c>
      <c r="AA25" s="279">
        <f t="shared" si="49"/>
        <v>1</v>
      </c>
      <c r="AB25" s="276">
        <f t="shared" si="50"/>
        <v>2.1</v>
      </c>
      <c r="AC25" s="278">
        <f>IF('Данные индикаторов'!AL27="No data","x",ROUND(IF('Данные индикаторов'!AL27&gt;AC$55,10,IF('Данные индикаторов'!AL27&lt;AC$54,0,10-(AC$55-'Данные индикаторов'!AL27)/(AC$55-AC$54)*10)),1))</f>
        <v>8.4</v>
      </c>
      <c r="AD25" s="276">
        <f t="shared" si="51"/>
        <v>8.4</v>
      </c>
      <c r="AE25" s="291" t="str">
        <f>IF(OR('Данные индикаторов'!AM27="No data",'Данные индикаторов'!BK27="No data"),"x",('Данные индикаторов'!AM27/'Данные индикаторов'!BK27))</f>
        <v>x</v>
      </c>
      <c r="AF25" s="276" t="str">
        <f t="shared" si="52"/>
        <v>x</v>
      </c>
      <c r="AG25" s="278">
        <f>IF('Данные индикаторов'!AN27="No data","x",ROUND(IF('Данные индикаторов'!AN27&lt;$AG$54,10,IF('Данные индикаторов'!AN27&gt;$AG$55,0,($AG$55-'Данные индикаторов'!AN27)/($AG$55-$AG$54)*10)),1))</f>
        <v>7.3</v>
      </c>
      <c r="AH25" s="278">
        <f>IF('Данные индикаторов'!AO27="No data","x",ROUND(IF('Данные индикаторов'!AO27&gt;$AH$55,10,IF('Данные индикаторов'!AO27&lt;$AH$54,0,10-($AH$55-'Данные индикаторов'!AO27)/($AH$55-$AH$54)*10)),1))</f>
        <v>0.1</v>
      </c>
      <c r="AI25" s="288">
        <f>IF('Данные индикаторов'!AP27="No data","x",ROUND(IF('Данные индикаторов'!AP27&gt;$AI$55,10,IF('Данные индикаторов'!AP27&lt;$AI$54,0,10-($AI$55-'Данные индикаторов'!AP27)/($AI$55-$AI$54)*10)),1))</f>
        <v>5.8</v>
      </c>
      <c r="AJ25" s="278">
        <f t="shared" si="53"/>
        <v>5.8</v>
      </c>
      <c r="AK25" s="276">
        <f t="shared" si="54"/>
        <v>4.4000000000000004</v>
      </c>
      <c r="AL25" s="273">
        <f t="shared" si="55"/>
        <v>4.7</v>
      </c>
    </row>
    <row r="26" spans="1:38" ht="15.75">
      <c r="A26" s="336" t="s">
        <v>235</v>
      </c>
      <c r="B26" s="331" t="s">
        <v>242</v>
      </c>
      <c r="C26" s="332" t="s">
        <v>70</v>
      </c>
      <c r="D26" s="278">
        <f>ROUND(IF('Данные индикаторов'!O28="No data",IF((0.1233*LN('Данные индикаторов'!AU28)-0.4559)&gt;D$55,0,IF((0.1233*LN('Данные индикаторов'!AU28)-0.4559)&lt;D$54,10,(D$55-(0.1233*LN('Данные индикаторов'!AU28)-0.4559))/(D$55-D$54)*10)),IF('Данные индикаторов'!O28&gt;D$55,0,IF('Данные индикаторов'!O28&lt;D$54,10,(D$55-'Данные индикаторов'!O28)/(D$55-D$54)*10))),1)</f>
        <v>4.5999999999999996</v>
      </c>
      <c r="E26" s="278">
        <f>IF('Данные индикаторов'!P28="No data","x",ROUND((IF('Данные индикаторов'!P28=E$54,0,IF(LOG('Данные индикаторов'!P28*1000)&gt;E$55,10,10-(E$55-LOG('Данные индикаторов'!P28*1000))/(E$55-E$54)*10))),1))</f>
        <v>1.8</v>
      </c>
      <c r="F26" s="279">
        <f>IF('Данные индикаторов'!AK28="No data","x",ROUND(IF('Данные индикаторов'!AK28&gt;F$55,10,IF('Данные индикаторов'!AK28&lt;F$54,0,10-(F$55-'Данные индикаторов'!AK28)/(F$55-F$54)*10)),1))</f>
        <v>2</v>
      </c>
      <c r="G26" s="276">
        <f t="shared" si="41"/>
        <v>2.9</v>
      </c>
      <c r="H26" s="284">
        <f>IF(OR('Данные индикаторов'!R28="No data",'Данные индикаторов'!S28="No data"),"x",IF(OR('Данные индикаторов'!T28="No data",'Данные индикаторов'!U28="No data"),1-(POWER((POWER(POWER((POWER((10/IF('Данные индикаторов'!R28&lt;10,10,'Данные индикаторов'!R28))*(1/'Данные индикаторов'!S28),0.5))*('Данные индикаторов'!V28)*('Данные индикаторов'!X28),(1/3)),-1)+POWER(POWER((1*('Данные индикаторов'!W28)*('Данные индикаторов'!Y28)),(1/3)),-1))/2,-1)/POWER((((POWER((10/IF('Данные индикаторов'!R28&lt;10,10,'Данные индикаторов'!R28))*(1/'Данные индикаторов'!S28),0.5)+1)/2)*(('Данные индикаторов'!V28+'Данные индикаторов'!W28)/2)*(('Данные индикаторов'!X28+'Данные индикаторов'!Y28)/2)),(1/3))),IF(OR('Данные индикаторов'!R28="No data",'Данные индикаторов'!S28="No data"),"x",1-(POWER((POWER(POWER((POWER((10/IF('Данные индикаторов'!R28&lt;10,10,'Данные индикаторов'!R28))*(1/'Данные индикаторов'!S28),0.5))*(POWER(('Данные индикаторов'!V28*'Данные индикаторов'!T28),0.5))*('Данные индикаторов'!X28),(1/3)),-1)+POWER(POWER(1*(POWER(('Данные индикаторов'!W28*'Данные индикаторов'!U28),0.5))*('Данные индикаторов'!Y28),(1/3)),-1))/2,-1)/POWER((((POWER((10/IF('Данные индикаторов'!R28&lt;10,10,'Данные индикаторов'!R28))*(1/'Данные индикаторов'!S28),0.5)+1)/2)*((POWER(('Данные индикаторов'!V28*'Данные индикаторов'!T28),0.5)+POWER(('Данные индикаторов'!W28*'Данные индикаторов'!U28),0.5))/2)*(('Данные индикаторов'!X28+'Данные индикаторов'!Y28)/2)),(1/3))))))</f>
        <v>0.27267004627021629</v>
      </c>
      <c r="I26" s="278">
        <f t="shared" si="42"/>
        <v>5</v>
      </c>
      <c r="J26" s="278">
        <f>IF('Данные индикаторов'!Z28="No data","x",ROUND(IF('Данные индикаторов'!Z28&gt;J$55,10,IF('Данные индикаторов'!Z28&lt;J$54,0,10-(J$55-'Данные индикаторов'!Z28)/(J$55-J$54)*10)),1))</f>
        <v>4.7</v>
      </c>
      <c r="K26" s="276">
        <f t="shared" si="43"/>
        <v>4.9000000000000004</v>
      </c>
      <c r="L26" s="293">
        <f>SUM(IF('Данные индикаторов'!AA28=0,0,'Данные индикаторов'!AA28/1000000),SUM('Данные индикаторов'!AB28:AC28))</f>
        <v>945.15564200000006</v>
      </c>
      <c r="M26" s="293">
        <f>L26/(SUM('Данные индикаторов'!BK$22:'Данные индикаторов'!BK$30))*1000000</f>
        <v>140.07908970995805</v>
      </c>
      <c r="N26" s="278">
        <f t="shared" si="44"/>
        <v>7</v>
      </c>
      <c r="O26" s="278">
        <f>IF('Данные индикаторов'!AD28="No data","x",ROUND(IF('Данные индикаторов'!AD28&gt;O$55,10,IF('Данные индикаторов'!AD28&lt;O$54,0,10-(O$55-'Данные индикаторов'!AD28)/(O$55-O$54)*10)),1))</f>
        <v>7.4</v>
      </c>
      <c r="P26" s="279">
        <f>IF('Данные индикаторов'!Q28="No data","x",ROUND(IF('Данные индикаторов'!Q28&gt;P$55,10,IF('Данные индикаторов'!Q28&lt;P$54,0,10-(P$55-'Данные индикаторов'!Q28)/(P$55-P$54)*10)),1))</f>
        <v>6.6</v>
      </c>
      <c r="Q26" s="276">
        <f t="shared" si="45"/>
        <v>7</v>
      </c>
      <c r="R26" s="273">
        <f t="shared" si="46"/>
        <v>4.4000000000000004</v>
      </c>
      <c r="S26" s="284">
        <f>IF(AND('Данные индикаторов'!AE28="No data",'Данные индикаторов'!AF28="No data",'Данные индикаторов'!AG28="No data"),"x",SUM('Данные индикаторов'!AE28:AG28))</f>
        <v>2.415320636451302E-2</v>
      </c>
      <c r="T26" s="279">
        <f t="shared" si="47"/>
        <v>0.8</v>
      </c>
      <c r="U26" s="279">
        <f>IF('Данные индикаторов'!AH28="No data","x",'Данные индикаторов'!AH28)</f>
        <v>1</v>
      </c>
      <c r="V26" s="276">
        <f t="shared" si="48"/>
        <v>0.9</v>
      </c>
      <c r="W26" s="278">
        <f>IF('Данные индикаторов'!AI28="No data","x",ROUND(IF('Данные индикаторов'!AI28&gt;W$55,10,IF('Данные индикаторов'!AI28&lt;W$54,0,10-(W$55-'Данные индикаторов'!AI28)/(W$55-W$54)*10)),1))</f>
        <v>0.2</v>
      </c>
      <c r="X26" s="278">
        <f>IF('Данные индикаторов'!AJ28="No data","x",ROUND(IF('Данные индикаторов'!AJ28&gt;X$55,10,IF('Данные индикаторов'!AJ28&lt;X$54,0,10-(X$55-'Данные индикаторов'!AJ28)/(X$55-X$54)*10)),1))</f>
        <v>5.5</v>
      </c>
      <c r="Y26" s="288">
        <f>IF('Данные индикаторов'!AQ28="No data","x",ROUND(IF('Данные индикаторов'!AQ28&gt;Y$55,10,IF('Данные индикаторов'!AQ28&lt;Y$54,0,10-(Y$55-'Данные индикаторов'!AQ28)/(Y$55-Y$54)*10)),1))</f>
        <v>0.7</v>
      </c>
      <c r="Z26" s="288">
        <f>IF('Данные индикаторов'!AR28="No data","x",ROUND(IF('Данные индикаторов'!AR28&gt;Z$55,10,IF('Данные индикаторов'!AR28&lt;Z$54,0,10-(Z$55-'Данные индикаторов'!AR28)/(Z$55-Z$54)*10)),1))</f>
        <v>0.2</v>
      </c>
      <c r="AA26" s="279">
        <f t="shared" si="49"/>
        <v>0.5</v>
      </c>
      <c r="AB26" s="276">
        <f t="shared" si="50"/>
        <v>2.1</v>
      </c>
      <c r="AC26" s="278">
        <f>IF('Данные индикаторов'!AL28="No data","x",ROUND(IF('Данные индикаторов'!AL28&gt;AC$55,10,IF('Данные индикаторов'!AL28&lt;AC$54,0,10-(AC$55-'Данные индикаторов'!AL28)/(AC$55-AC$54)*10)),1))</f>
        <v>3.1</v>
      </c>
      <c r="AD26" s="276">
        <f t="shared" si="51"/>
        <v>3.1</v>
      </c>
      <c r="AE26" s="291" t="str">
        <f>IF(OR('Данные индикаторов'!AM28="No data",'Данные индикаторов'!BK28="No data"),"x",('Данные индикаторов'!AM28/'Данные индикаторов'!BK28))</f>
        <v>x</v>
      </c>
      <c r="AF26" s="276" t="str">
        <f t="shared" si="52"/>
        <v>x</v>
      </c>
      <c r="AG26" s="278">
        <f>IF('Данные индикаторов'!AN28="No data","x",ROUND(IF('Данные индикаторов'!AN28&lt;$AG$54,10,IF('Данные индикаторов'!AN28&gt;$AG$55,0,($AG$55-'Данные индикаторов'!AN28)/($AG$55-$AG$54)*10)),1))</f>
        <v>7.3</v>
      </c>
      <c r="AH26" s="278">
        <f>IF('Данные индикаторов'!AO28="No data","x",ROUND(IF('Данные индикаторов'!AO28&gt;$AH$55,10,IF('Данные индикаторов'!AO28&lt;$AH$54,0,10-($AH$55-'Данные индикаторов'!AO28)/($AH$55-$AH$54)*10)),1))</f>
        <v>0.1</v>
      </c>
      <c r="AI26" s="288">
        <f>IF('Данные индикаторов'!AP28="No data","x",ROUND(IF('Данные индикаторов'!AP28&gt;$AI$55,10,IF('Данные индикаторов'!AP28&lt;$AI$54,0,10-($AI$55-'Данные индикаторов'!AP28)/($AI$55-$AI$54)*10)),1))</f>
        <v>5.8</v>
      </c>
      <c r="AJ26" s="278">
        <f t="shared" si="53"/>
        <v>5.8</v>
      </c>
      <c r="AK26" s="276">
        <f t="shared" si="54"/>
        <v>4.4000000000000004</v>
      </c>
      <c r="AL26" s="273">
        <f t="shared" si="55"/>
        <v>2.7</v>
      </c>
    </row>
    <row r="27" spans="1:38" ht="15.75">
      <c r="A27" s="336" t="s">
        <v>235</v>
      </c>
      <c r="B27" s="331" t="s">
        <v>243</v>
      </c>
      <c r="C27" s="332" t="s">
        <v>71</v>
      </c>
      <c r="D27" s="278">
        <f>ROUND(IF('Данные индикаторов'!O29="No data",IF((0.1233*LN('Данные индикаторов'!AU29)-0.4559)&gt;D$55,0,IF((0.1233*LN('Данные индикаторов'!AU29)-0.4559)&lt;D$54,10,(D$55-(0.1233*LN('Данные индикаторов'!AU29)-0.4559))/(D$55-D$54)*10)),IF('Данные индикаторов'!O29&gt;D$55,0,IF('Данные индикаторов'!O29&lt;D$54,10,(D$55-'Данные индикаторов'!O29)/(D$55-D$54)*10))),1)</f>
        <v>4.5999999999999996</v>
      </c>
      <c r="E27" s="278">
        <f>IF('Данные индикаторов'!P29="No data","x",ROUND((IF('Данные индикаторов'!P29=E$54,0,IF(LOG('Данные индикаторов'!P29*1000)&gt;E$55,10,10-(E$55-LOG('Данные индикаторов'!P29*1000))/(E$55-E$54)*10))),1))</f>
        <v>0</v>
      </c>
      <c r="F27" s="279">
        <f>IF('Данные индикаторов'!AK29="No data","x",ROUND(IF('Данные индикаторов'!AK29&gt;F$55,10,IF('Данные индикаторов'!AK29&lt;F$54,0,10-(F$55-'Данные индикаторов'!AK29)/(F$55-F$54)*10)),1))</f>
        <v>7.4</v>
      </c>
      <c r="G27" s="276">
        <f t="shared" si="41"/>
        <v>4.7</v>
      </c>
      <c r="H27" s="284">
        <f>IF(OR('Данные индикаторов'!R29="No data",'Данные индикаторов'!S29="No data"),"x",IF(OR('Данные индикаторов'!T29="No data",'Данные индикаторов'!U29="No data"),1-(POWER((POWER(POWER((POWER((10/IF('Данные индикаторов'!R29&lt;10,10,'Данные индикаторов'!R29))*(1/'Данные индикаторов'!S29),0.5))*('Данные индикаторов'!V29)*('Данные индикаторов'!X29),(1/3)),-1)+POWER(POWER((1*('Данные индикаторов'!W29)*('Данные индикаторов'!Y29)),(1/3)),-1))/2,-1)/POWER((((POWER((10/IF('Данные индикаторов'!R29&lt;10,10,'Данные индикаторов'!R29))*(1/'Данные индикаторов'!S29),0.5)+1)/2)*(('Данные индикаторов'!V29+'Данные индикаторов'!W29)/2)*(('Данные индикаторов'!X29+'Данные индикаторов'!Y29)/2)),(1/3))),IF(OR('Данные индикаторов'!R29="No data",'Данные индикаторов'!S29="No data"),"x",1-(POWER((POWER(POWER((POWER((10/IF('Данные индикаторов'!R29&lt;10,10,'Данные индикаторов'!R29))*(1/'Данные индикаторов'!S29),0.5))*(POWER(('Данные индикаторов'!V29*'Данные индикаторов'!T29),0.5))*('Данные индикаторов'!X29),(1/3)),-1)+POWER(POWER(1*(POWER(('Данные индикаторов'!W29*'Данные индикаторов'!U29),0.5))*('Данные индикаторов'!Y29),(1/3)),-1))/2,-1)/POWER((((POWER((10/IF('Данные индикаторов'!R29&lt;10,10,'Данные индикаторов'!R29))*(1/'Данные индикаторов'!S29),0.5)+1)/2)*((POWER(('Данные индикаторов'!V29*'Данные индикаторов'!T29),0.5)+POWER(('Данные индикаторов'!W29*'Данные индикаторов'!U29),0.5))/2)*(('Данные индикаторов'!X29+'Данные индикаторов'!Y29)/2)),(1/3))))))</f>
        <v>0.36562834133825939</v>
      </c>
      <c r="I27" s="278">
        <f t="shared" si="42"/>
        <v>6.6</v>
      </c>
      <c r="J27" s="278">
        <f>IF('Данные индикаторов'!Z29="No data","x",ROUND(IF('Данные индикаторов'!Z29&gt;J$55,10,IF('Данные индикаторов'!Z29&lt;J$54,0,10-(J$55-'Данные индикаторов'!Z29)/(J$55-J$54)*10)),1))</f>
        <v>4.7</v>
      </c>
      <c r="K27" s="276">
        <f t="shared" si="43"/>
        <v>5.7</v>
      </c>
      <c r="L27" s="293">
        <f>SUM(IF('Данные индикаторов'!AA29=0,0,'Данные индикаторов'!AA29/1000000),SUM('Данные индикаторов'!AB29:AC29))</f>
        <v>945.15564200000006</v>
      </c>
      <c r="M27" s="293">
        <f>L27/(SUM('Данные индикаторов'!BK$22:'Данные индикаторов'!BK$30))*1000000</f>
        <v>140.07908970995805</v>
      </c>
      <c r="N27" s="278">
        <f t="shared" si="44"/>
        <v>7</v>
      </c>
      <c r="O27" s="278">
        <f>IF('Данные индикаторов'!AD29="No data","x",ROUND(IF('Данные индикаторов'!AD29&gt;O$55,10,IF('Данные индикаторов'!AD29&lt;O$54,0,10-(O$55-'Данные индикаторов'!AD29)/(O$55-O$54)*10)),1))</f>
        <v>7.4</v>
      </c>
      <c r="P27" s="279">
        <f>IF('Данные индикаторов'!Q29="No data","x",ROUND(IF('Данные индикаторов'!Q29&gt;P$55,10,IF('Данные индикаторов'!Q29&lt;P$54,0,10-(P$55-'Данные индикаторов'!Q29)/(P$55-P$54)*10)),1))</f>
        <v>6.6</v>
      </c>
      <c r="Q27" s="276">
        <f t="shared" si="45"/>
        <v>7</v>
      </c>
      <c r="R27" s="273">
        <f t="shared" si="46"/>
        <v>5.5</v>
      </c>
      <c r="S27" s="284">
        <f>IF(AND('Данные индикаторов'!AE29="No data",'Данные индикаторов'!AF29="No data",'Данные индикаторов'!AG29="No data"),"x",SUM('Данные индикаторов'!AE29:AG29))</f>
        <v>2.415320636451302E-2</v>
      </c>
      <c r="T27" s="279">
        <f t="shared" si="47"/>
        <v>0.8</v>
      </c>
      <c r="U27" s="279">
        <f>IF('Данные индикаторов'!AH29="No data","x",'Данные индикаторов'!AH29)</f>
        <v>1</v>
      </c>
      <c r="V27" s="276">
        <f t="shared" si="48"/>
        <v>0.9</v>
      </c>
      <c r="W27" s="278">
        <f>IF('Данные индикаторов'!AI29="No data","x",ROUND(IF('Данные индикаторов'!AI29&gt;W$55,10,IF('Данные индикаторов'!AI29&lt;W$54,0,10-(W$55-'Данные индикаторов'!AI29)/(W$55-W$54)*10)),1))</f>
        <v>0.5</v>
      </c>
      <c r="X27" s="278">
        <f>IF('Данные индикаторов'!AJ29="No data","x",ROUND(IF('Данные индикаторов'!AJ29&gt;X$55,10,IF('Данные индикаторов'!AJ29&lt;X$54,0,10-(X$55-'Данные индикаторов'!AJ29)/(X$55-X$54)*10)),1))</f>
        <v>4.5</v>
      </c>
      <c r="Y27" s="288">
        <f>IF('Данные индикаторов'!AQ29="No data","x",ROUND(IF('Данные индикаторов'!AQ29&gt;Y$55,10,IF('Данные индикаторов'!AQ29&lt;Y$54,0,10-(Y$55-'Данные индикаторов'!AQ29)/(Y$55-Y$54)*10)),1))</f>
        <v>2.7</v>
      </c>
      <c r="Z27" s="288">
        <f>IF('Данные индикаторов'!AR29="No data","x",ROUND(IF('Данные индикаторов'!AR29&gt;Z$55,10,IF('Данные индикаторов'!AR29&lt;Z$54,0,10-(Z$55-'Данные индикаторов'!AR29)/(Z$55-Z$54)*10)),1))</f>
        <v>0.5</v>
      </c>
      <c r="AA27" s="279">
        <f t="shared" si="49"/>
        <v>1.6</v>
      </c>
      <c r="AB27" s="276">
        <f t="shared" si="50"/>
        <v>2.2000000000000002</v>
      </c>
      <c r="AC27" s="278">
        <f>IF('Данные индикаторов'!AL29="No data","x",ROUND(IF('Данные индикаторов'!AL29&gt;AC$55,10,IF('Данные индикаторов'!AL29&lt;AC$54,0,10-(AC$55-'Данные индикаторов'!AL29)/(AC$55-AC$54)*10)),1))</f>
        <v>6.6</v>
      </c>
      <c r="AD27" s="276">
        <f t="shared" si="51"/>
        <v>6.6</v>
      </c>
      <c r="AE27" s="291" t="str">
        <f>IF(OR('Данные индикаторов'!AM29="No data",'Данные индикаторов'!BK29="No data"),"x",('Данные индикаторов'!AM29/'Данные индикаторов'!BK29))</f>
        <v>x</v>
      </c>
      <c r="AF27" s="276" t="str">
        <f t="shared" si="52"/>
        <v>x</v>
      </c>
      <c r="AG27" s="278">
        <f>IF('Данные индикаторов'!AN29="No data","x",ROUND(IF('Данные индикаторов'!AN29&lt;$AG$54,10,IF('Данные индикаторов'!AN29&gt;$AG$55,0,($AG$55-'Данные индикаторов'!AN29)/($AG$55-$AG$54)*10)),1))</f>
        <v>7.3</v>
      </c>
      <c r="AH27" s="278">
        <f>IF('Данные индикаторов'!AO29="No data","x",ROUND(IF('Данные индикаторов'!AO29&gt;$AH$55,10,IF('Данные индикаторов'!AO29&lt;$AH$54,0,10-($AH$55-'Данные индикаторов'!AO29)/($AH$55-$AH$54)*10)),1))</f>
        <v>0.1</v>
      </c>
      <c r="AI27" s="288">
        <f>IF('Данные индикаторов'!AP29="No data","x",ROUND(IF('Данные индикаторов'!AP29&gt;$AI$55,10,IF('Данные индикаторов'!AP29&lt;$AI$54,0,10-($AI$55-'Данные индикаторов'!AP29)/($AI$55-$AI$54)*10)),1))</f>
        <v>5.8</v>
      </c>
      <c r="AJ27" s="278">
        <f t="shared" si="53"/>
        <v>5.8</v>
      </c>
      <c r="AK27" s="276">
        <f t="shared" si="54"/>
        <v>4.4000000000000004</v>
      </c>
      <c r="AL27" s="273">
        <f t="shared" si="55"/>
        <v>3.9</v>
      </c>
    </row>
    <row r="28" spans="1:38" ht="15.75">
      <c r="A28" s="336" t="s">
        <v>235</v>
      </c>
      <c r="B28" s="331" t="s">
        <v>244</v>
      </c>
      <c r="C28" s="332" t="s">
        <v>72</v>
      </c>
      <c r="D28" s="278">
        <f>ROUND(IF('Данные индикаторов'!O30="No data",IF((0.1233*LN('Данные индикаторов'!AU30)-0.4559)&gt;D$55,0,IF((0.1233*LN('Данные индикаторов'!AU30)-0.4559)&lt;D$54,10,(D$55-(0.1233*LN('Данные индикаторов'!AU30)-0.4559))/(D$55-D$54)*10)),IF('Данные индикаторов'!O30&gt;D$55,0,IF('Данные индикаторов'!O30&lt;D$54,10,(D$55-'Данные индикаторов'!O30)/(D$55-D$54)*10))),1)</f>
        <v>4.4000000000000004</v>
      </c>
      <c r="E28" s="278">
        <f>IF('Данные индикаторов'!P30="No data","x",ROUND((IF('Данные индикаторов'!P30=E$54,0,IF(LOG('Данные индикаторов'!P30*1000)&gt;E$55,10,10-(E$55-LOG('Данные индикаторов'!P30*1000))/(E$55-E$54)*10))),1))</f>
        <v>1</v>
      </c>
      <c r="F28" s="279">
        <f>IF('Данные индикаторов'!AK30="No data","x",ROUND(IF('Данные индикаторов'!AK30&gt;F$55,10,IF('Данные индикаторов'!AK30&lt;F$54,0,10-(F$55-'Данные индикаторов'!AK30)/(F$55-F$54)*10)),1))</f>
        <v>5</v>
      </c>
      <c r="G28" s="276">
        <f t="shared" si="41"/>
        <v>3.7</v>
      </c>
      <c r="H28" s="284">
        <f>IF(OR('Данные индикаторов'!R30="No data",'Данные индикаторов'!S30="No data"),"x",IF(OR('Данные индикаторов'!T30="No data",'Данные индикаторов'!U30="No data"),1-(POWER((POWER(POWER((POWER((10/IF('Данные индикаторов'!R30&lt;10,10,'Данные индикаторов'!R30))*(1/'Данные индикаторов'!S30),0.5))*('Данные индикаторов'!V30)*('Данные индикаторов'!X30),(1/3)),-1)+POWER(POWER((1*('Данные индикаторов'!W30)*('Данные индикаторов'!Y30)),(1/3)),-1))/2,-1)/POWER((((POWER((10/IF('Данные индикаторов'!R30&lt;10,10,'Данные индикаторов'!R30))*(1/'Данные индикаторов'!S30),0.5)+1)/2)*(('Данные индикаторов'!V30+'Данные индикаторов'!W30)/2)*(('Данные индикаторов'!X30+'Данные индикаторов'!Y30)/2)),(1/3))),IF(OR('Данные индикаторов'!R30="No data",'Данные индикаторов'!S30="No data"),"x",1-(POWER((POWER(POWER((POWER((10/IF('Данные индикаторов'!R30&lt;10,10,'Данные индикаторов'!R30))*(1/'Данные индикаторов'!S30),0.5))*(POWER(('Данные индикаторов'!V30*'Данные индикаторов'!T30),0.5))*('Данные индикаторов'!X30),(1/3)),-1)+POWER(POWER(1*(POWER(('Данные индикаторов'!W30*'Данные индикаторов'!U30),0.5))*('Данные индикаторов'!Y30),(1/3)),-1))/2,-1)/POWER((((POWER((10/IF('Данные индикаторов'!R30&lt;10,10,'Данные индикаторов'!R30))*(1/'Данные индикаторов'!S30),0.5)+1)/2)*((POWER(('Данные индикаторов'!V30*'Данные индикаторов'!T30),0.5)+POWER(('Данные индикаторов'!W30*'Данные индикаторов'!U30),0.5))/2)*(('Данные индикаторов'!X30+'Данные индикаторов'!Y30)/2)),(1/3))))))</f>
        <v>0.31102895390458951</v>
      </c>
      <c r="I28" s="278">
        <f t="shared" si="42"/>
        <v>5.7</v>
      </c>
      <c r="J28" s="278">
        <f>IF('Данные индикаторов'!Z30="No data","x",ROUND(IF('Данные индикаторов'!Z30&gt;J$55,10,IF('Данные индикаторов'!Z30&lt;J$54,0,10-(J$55-'Данные индикаторов'!Z30)/(J$55-J$54)*10)),1))</f>
        <v>4.7</v>
      </c>
      <c r="K28" s="276">
        <f t="shared" si="43"/>
        <v>5.2</v>
      </c>
      <c r="L28" s="293">
        <f>SUM(IF('Данные индикаторов'!AA30=0,0,'Данные индикаторов'!AA30/1000000),SUM('Данные индикаторов'!AB30:AC30))</f>
        <v>945.15564200000006</v>
      </c>
      <c r="M28" s="293">
        <f>L28/(SUM('Данные индикаторов'!BK$22:'Данные индикаторов'!BK$30))*1000000</f>
        <v>140.07908970995805</v>
      </c>
      <c r="N28" s="278">
        <f t="shared" si="44"/>
        <v>7</v>
      </c>
      <c r="O28" s="278">
        <f>IF('Данные индикаторов'!AD30="No data","x",ROUND(IF('Данные индикаторов'!AD30&gt;O$55,10,IF('Данные индикаторов'!AD30&lt;O$54,0,10-(O$55-'Данные индикаторов'!AD30)/(O$55-O$54)*10)),1))</f>
        <v>7.4</v>
      </c>
      <c r="P28" s="279">
        <f>IF('Данные индикаторов'!Q30="No data","x",ROUND(IF('Данные индикаторов'!Q30&gt;P$55,10,IF('Данные индикаторов'!Q30&lt;P$54,0,10-(P$55-'Данные индикаторов'!Q30)/(P$55-P$54)*10)),1))</f>
        <v>6.6</v>
      </c>
      <c r="Q28" s="276">
        <f t="shared" si="45"/>
        <v>7</v>
      </c>
      <c r="R28" s="273">
        <f t="shared" si="46"/>
        <v>4.9000000000000004</v>
      </c>
      <c r="S28" s="284">
        <f>IF(AND('Данные индикаторов'!AE30="No data",'Данные индикаторов'!AF30="No data",'Данные индикаторов'!AG30="No data"),"x",SUM('Данные индикаторов'!AE30:AG30))</f>
        <v>2.415320636451302E-2</v>
      </c>
      <c r="T28" s="279">
        <f t="shared" si="47"/>
        <v>0.8</v>
      </c>
      <c r="U28" s="280">
        <f>IF('Данные индикаторов'!AH30="No data","x",'Данные индикаторов'!AH30)</f>
        <v>1</v>
      </c>
      <c r="V28" s="276">
        <f t="shared" si="48"/>
        <v>0.9</v>
      </c>
      <c r="W28" s="278">
        <f>IF('Данные индикаторов'!AI30="No data","x",ROUND(IF('Данные индикаторов'!AI30&gt;W$55,10,IF('Данные индикаторов'!AI30&lt;W$54,0,10-(W$55-'Данные индикаторов'!AI30)/(W$55-W$54)*10)),1))</f>
        <v>0.1</v>
      </c>
      <c r="X28" s="278">
        <f>IF('Данные индикаторов'!AJ30="No data","x",ROUND(IF('Данные индикаторов'!AJ30&gt;X$55,10,IF('Данные индикаторов'!AJ30&lt;X$54,0,10-(X$55-'Данные индикаторов'!AJ30)/(X$55-X$54)*10)),1))</f>
        <v>4.7</v>
      </c>
      <c r="Y28" s="288">
        <f>IF('Данные индикаторов'!AQ30="No data","x",ROUND(IF('Данные индикаторов'!AQ30&gt;Y$55,10,IF('Данные индикаторов'!AQ30&lt;Y$54,0,10-(Y$55-'Данные индикаторов'!AQ30)/(Y$55-Y$54)*10)),1))</f>
        <v>1.3</v>
      </c>
      <c r="Z28" s="288">
        <f>IF('Данные индикаторов'!AR30="No data","x",ROUND(IF('Данные индикаторов'!AR30&gt;Z$55,10,IF('Данные индикаторов'!AR30&lt;Z$54,0,10-(Z$55-'Данные индикаторов'!AR30)/(Z$55-Z$54)*10)),1))</f>
        <v>1.1000000000000001</v>
      </c>
      <c r="AA28" s="279">
        <f t="shared" si="49"/>
        <v>1.2</v>
      </c>
      <c r="AB28" s="276">
        <f t="shared" si="50"/>
        <v>2</v>
      </c>
      <c r="AC28" s="278">
        <f>IF('Данные индикаторов'!AL30="No data","x",ROUND(IF('Данные индикаторов'!AL30&gt;AC$55,10,IF('Данные индикаторов'!AL30&lt;AC$54,0,10-(AC$55-'Данные индикаторов'!AL30)/(AC$55-AC$54)*10)),1))</f>
        <v>2.1</v>
      </c>
      <c r="AD28" s="276">
        <f t="shared" si="51"/>
        <v>2.1</v>
      </c>
      <c r="AE28" s="291" t="str">
        <f>IF(OR('Данные индикаторов'!AM30="No data",'Данные индикаторов'!BK30="No data"),"x",('Данные индикаторов'!AM30/'Данные индикаторов'!BK30))</f>
        <v>x</v>
      </c>
      <c r="AF28" s="276" t="str">
        <f t="shared" si="52"/>
        <v>x</v>
      </c>
      <c r="AG28" s="278">
        <f>IF('Данные индикаторов'!AN30="No data","x",ROUND(IF('Данные индикаторов'!AN30&lt;$AG$54,10,IF('Данные индикаторов'!AN30&gt;$AG$55,0,($AG$55-'Данные индикаторов'!AN30)/($AG$55-$AG$54)*10)),1))</f>
        <v>7.3</v>
      </c>
      <c r="AH28" s="278">
        <f>IF('Данные индикаторов'!AO30="No data","x",ROUND(IF('Данные индикаторов'!AO30&gt;$AH$55,10,IF('Данные индикаторов'!AO30&lt;$AH$54,0,10-($AH$55-'Данные индикаторов'!AO30)/($AH$55-$AH$54)*10)),1))</f>
        <v>0.1</v>
      </c>
      <c r="AI28" s="288">
        <f>IF('Данные индикаторов'!AP30="No data","x",ROUND(IF('Данные индикаторов'!AP30&gt;$AI$55,10,IF('Данные индикаторов'!AP30&lt;$AI$54,0,10-($AI$55-'Данные индикаторов'!AP30)/($AI$55-$AI$54)*10)),1))</f>
        <v>5.8</v>
      </c>
      <c r="AJ28" s="278">
        <f t="shared" si="53"/>
        <v>5.8</v>
      </c>
      <c r="AK28" s="276">
        <f t="shared" si="54"/>
        <v>4.4000000000000004</v>
      </c>
      <c r="AL28" s="273">
        <f t="shared" si="55"/>
        <v>2.5</v>
      </c>
    </row>
    <row r="29" spans="1:38" ht="15.75">
      <c r="A29" s="338" t="s">
        <v>245</v>
      </c>
      <c r="B29" s="339" t="s">
        <v>246</v>
      </c>
      <c r="C29" s="340" t="s">
        <v>89</v>
      </c>
      <c r="D29" s="282">
        <f>ROUND(IF('Данные индикаторов'!O31="No data",IF((0.1233*LN('Данные индикаторов'!AU31)-0.4559)&gt;D$55,0,IF((0.1233*LN('Данные индикаторов'!AU31)-0.4559)&lt;D$54,10,(D$55-(0.1233*LN('Данные индикаторов'!AU31)-0.4559))/(D$55-D$54)*10)),IF('Данные индикаторов'!O31&gt;D$55,0,IF('Данные индикаторов'!O31&lt;D$54,10,(D$55-'Данные индикаторов'!O31)/(D$55-D$54)*10))),1)</f>
        <v>4.8</v>
      </c>
      <c r="E29" s="282">
        <f>IF('Данные индикаторов'!P31="No data","x",ROUND((IF('Данные индикаторов'!P31=E$54,0,IF(LOG('Данные индикаторов'!P31*1000)&gt;E$55,10,10-(E$55-LOG('Данные индикаторов'!P31*1000))/(E$55-E$54)*10))),1))</f>
        <v>5.0999999999999996</v>
      </c>
      <c r="F29" s="283">
        <f>IF('Данные индикаторов'!AK31="No data","x",ROUND(IF('Данные индикаторов'!AK31&gt;F$55,10,IF('Данные индикаторов'!AK31&lt;F$54,0,10-(F$55-'Данные индикаторов'!AK31)/(F$55-F$54)*10)),1))</f>
        <v>6.6</v>
      </c>
      <c r="G29" s="275">
        <f t="shared" si="0"/>
        <v>5.6</v>
      </c>
      <c r="H29" s="286">
        <f>IF(OR('Данные индикаторов'!R31="No data",'Данные индикаторов'!S31="No data"),"x",IF(OR('Данные индикаторов'!T31="No data",'Данные индикаторов'!U31="No data"),1-(POWER((POWER(POWER((POWER((10/IF('Данные индикаторов'!R31&lt;10,10,'Данные индикаторов'!R31))*(1/'Данные индикаторов'!S31),0.5))*('Данные индикаторов'!V31)*('Данные индикаторов'!X31),(1/3)),-1)+POWER(POWER((1*('Данные индикаторов'!W31)*('Данные индикаторов'!Y31)),(1/3)),-1))/2,-1)/POWER((((POWER((10/IF('Данные индикаторов'!R31&lt;10,10,'Данные индикаторов'!R31))*(1/'Данные индикаторов'!S31),0.5)+1)/2)*(('Данные индикаторов'!V31+'Данные индикаторов'!W31)/2)*(('Данные индикаторов'!X31+'Данные индикаторов'!Y31)/2)),(1/3))),IF(OR('Данные индикаторов'!R31="No data",'Данные индикаторов'!S31="No data"),"x",1-(POWER((POWER(POWER((POWER((10/IF('Данные индикаторов'!R31&lt;10,10,'Данные индикаторов'!R31))*(1/'Данные индикаторов'!S31),0.5))*(POWER(('Данные индикаторов'!V31*'Данные индикаторов'!T31),0.5))*('Данные индикаторов'!X31),(1/3)),-1)+POWER(POWER(1*(POWER(('Данные индикаторов'!W31*'Данные индикаторов'!U31),0.5))*('Данные индикаторов'!Y31),(1/3)),-1))/2,-1)/POWER((((POWER((10/IF('Данные индикаторов'!R31&lt;10,10,'Данные индикаторов'!R31))*(1/'Данные индикаторов'!S31),0.5)+1)/2)*((POWER(('Данные индикаторов'!V31*'Данные индикаторов'!T31),0.5)+POWER(('Данные индикаторов'!W31*'Данные индикаторов'!U31),0.5))/2)*(('Данные индикаторов'!X31+'Данные индикаторов'!Y31)/2)),(1/3))))))</f>
        <v>0.32572349330640116</v>
      </c>
      <c r="I29" s="282">
        <f t="shared" ref="I29:I47" si="56">IF(H29="x","x",ROUND(IF(H29&gt;I$55,10,IF(H29&lt;I$54,0,10-(I$55-H29)/(I$55-I$54)*10)),1))</f>
        <v>5.9</v>
      </c>
      <c r="J29" s="282">
        <f>IF('Данные индикаторов'!Z31="No data","x",ROUND(IF('Данные индикаторов'!Z31&gt;J$55,10,IF('Данные индикаторов'!Z31&lt;J$54,0,10-(J$55-'Данные индикаторов'!Z31)/(J$55-J$54)*10)),1))</f>
        <v>3.7</v>
      </c>
      <c r="K29" s="275">
        <f t="shared" si="2"/>
        <v>4.8</v>
      </c>
      <c r="L29" s="294">
        <f>SUM(IF('Данные индикаторов'!AA31=0,0,'Данные индикаторов'!AA31/1000000),SUM('Данные индикаторов'!AB31:AC31))</f>
        <v>1157.552563</v>
      </c>
      <c r="M29" s="294">
        <f>L29/(SUM('Данные индикаторов'!BK$31:'Данные индикаторов'!BK$35))*1000000</f>
        <v>121.76688753773813</v>
      </c>
      <c r="N29" s="282">
        <f t="shared" ref="N29:N47" si="57">IF(M29="x","x",ROUND(IF(M29&gt;N$55,10,IF(M29&lt;N$54,0,10-(N$55-M29)/(N$55-N$54)*10)),1))</f>
        <v>6.1</v>
      </c>
      <c r="O29" s="282">
        <f>IF('Данные индикаторов'!AD31="No data","x",ROUND(IF('Данные индикаторов'!AD31&gt;O$55,10,IF('Данные индикаторов'!AD31&lt;O$54,0,10-(O$55-'Данные индикаторов'!AD31)/(O$55-O$54)*10)),1))</f>
        <v>9.9</v>
      </c>
      <c r="P29" s="283">
        <f>IF('Данные индикаторов'!Q31="No data","x",ROUND(IF('Данные индикаторов'!Q31&gt;P$55,10,IF('Данные индикаторов'!Q31&lt;P$54,0,10-(P$55-'Данные индикаторов'!Q31)/(P$55-P$54)*10)),1))</f>
        <v>5.8</v>
      </c>
      <c r="Q29" s="275">
        <f t="shared" si="4"/>
        <v>7.3</v>
      </c>
      <c r="R29" s="272">
        <f t="shared" si="5"/>
        <v>5.8</v>
      </c>
      <c r="S29" s="286">
        <f>IF(AND('Данные индикаторов'!AE31="No data",'Данные индикаторов'!AF31="No data",'Данные индикаторов'!AG31="No data"),"x",SUM('Данные индикаторов'!AE31:AG31))</f>
        <v>0.40541512062818486</v>
      </c>
      <c r="T29" s="283">
        <f t="shared" ref="T29:T47" si="58">IF(S29="x","x",ROUND(IF(S29&gt;T$55,10,IF(S29&lt;T$54,0,10-(T$55-S29)/(T$55-T$54)*10)),1))</f>
        <v>10</v>
      </c>
      <c r="U29" s="279">
        <f>IF('Данные индикаторов'!AH31="No data","x",'Данные индикаторов'!AH31)</f>
        <v>1</v>
      </c>
      <c r="V29" s="275">
        <f t="shared" si="7"/>
        <v>7.8</v>
      </c>
      <c r="W29" s="282">
        <f>IF('Данные индикаторов'!AI31="No data","x",ROUND(IF('Данные индикаторов'!AI31&gt;W$55,10,IF('Данные индикаторов'!AI31&lt;W$54,0,10-(W$55-'Данные индикаторов'!AI31)/(W$55-W$54)*10)),1))</f>
        <v>4</v>
      </c>
      <c r="X29" s="282">
        <f>IF('Данные индикаторов'!AJ31="No data","x",ROUND(IF('Данные индикаторов'!AJ31&gt;X$55,10,IF('Данные индикаторов'!AJ31&lt;X$54,0,10-(X$55-'Данные индикаторов'!AJ31)/(X$55-X$54)*10)),1))</f>
        <v>4.2</v>
      </c>
      <c r="Y29" s="287">
        <f>IF('Данные индикаторов'!AQ31="No data","x",ROUND(IF('Данные индикаторов'!AQ31&gt;Y$55,10,IF('Данные индикаторов'!AQ31&lt;Y$54,0,10-(Y$55-'Данные индикаторов'!AQ31)/(Y$55-Y$54)*10)),1))</f>
        <v>0.1</v>
      </c>
      <c r="Z29" s="287">
        <f>IF('Данные индикаторов'!AR31="No data","x",ROUND(IF('Данные индикаторов'!AR31&gt;Z$55,10,IF('Данные индикаторов'!AR31&lt;Z$54,0,10-(Z$55-'Данные индикаторов'!AR31)/(Z$55-Z$54)*10)),1))</f>
        <v>0</v>
      </c>
      <c r="AA29" s="283">
        <f t="shared" si="8"/>
        <v>0.1</v>
      </c>
      <c r="AB29" s="275">
        <f t="shared" si="9"/>
        <v>2.8</v>
      </c>
      <c r="AC29" s="282">
        <f>IF('Данные индикаторов'!AL31="No data","x",ROUND(IF('Данные индикаторов'!AL31&gt;AC$55,10,IF('Данные индикаторов'!AL31&lt;AC$54,0,10-(AC$55-'Данные индикаторов'!AL31)/(AC$55-AC$54)*10)),1))</f>
        <v>3.5</v>
      </c>
      <c r="AD29" s="275">
        <f t="shared" si="10"/>
        <v>3.5</v>
      </c>
      <c r="AE29" s="290">
        <f>IF(OR('Данные индикаторов'!AM31="No data",'Данные индикаторов'!BK31="No data"),"x",('Данные индикаторов'!AM31/'Данные индикаторов'!BK31))</f>
        <v>1.2795031414874786E-3</v>
      </c>
      <c r="AF29" s="275">
        <f t="shared" ref="AF29:AF47" si="59">IF(AE29="x","x",ROUND(IF(AE29&gt;AF$55,10,IF(AE29&lt;AF$54,0,10-(AF$55-AE29)/(AF$55-AF$54)*10)),1))</f>
        <v>0.3</v>
      </c>
      <c r="AG29" s="282">
        <f>IF('Данные индикаторов'!AN31="No data","x",ROUND(IF('Данные индикаторов'!AN31&lt;$AG$54,10,IF('Данные индикаторов'!AN31&gt;$AG$55,0,($AG$55-'Данные индикаторов'!AN31)/($AG$55-$AG$54)*10)),1))</f>
        <v>6</v>
      </c>
      <c r="AH29" s="282">
        <f>IF('Данные индикаторов'!AO31="No data","x",ROUND(IF('Данные индикаторов'!AO31&gt;$AH$55,10,IF('Данные индикаторов'!AO31&lt;$AH$54,0,10-($AH$55-'Данные индикаторов'!AO31)/($AH$55-$AH$54)*10)),1))</f>
        <v>1.2</v>
      </c>
      <c r="AI29" s="287">
        <f>IF('Данные индикаторов'!AP31="No data","x",ROUND(IF('Данные индикаторов'!AP31&gt;$AI$55,10,IF('Данные индикаторов'!AP31&lt;$AI$54,0,10-($AI$55-'Данные индикаторов'!AP31)/($AI$55-$AI$54)*10)),1))</f>
        <v>10</v>
      </c>
      <c r="AJ29" s="282">
        <f t="shared" si="12"/>
        <v>10</v>
      </c>
      <c r="AK29" s="275">
        <f t="shared" si="13"/>
        <v>5.7</v>
      </c>
      <c r="AL29" s="272">
        <f t="shared" si="14"/>
        <v>5.3</v>
      </c>
    </row>
    <row r="30" spans="1:38" ht="15.75">
      <c r="A30" s="329" t="s">
        <v>245</v>
      </c>
      <c r="B30" s="330" t="s">
        <v>247</v>
      </c>
      <c r="C30" s="328" t="s">
        <v>90</v>
      </c>
      <c r="D30" s="278">
        <f>ROUND(IF('Данные индикаторов'!O32="No data",IF((0.1233*LN('Данные индикаторов'!AU32)-0.4559)&gt;D$55,0,IF((0.1233*LN('Данные индикаторов'!AU32)-0.4559)&lt;D$54,10,(D$55-(0.1233*LN('Данные индикаторов'!AU32)-0.4559))/(D$55-D$54)*10)),IF('Данные индикаторов'!O32&gt;D$55,0,IF('Данные индикаторов'!O32&lt;D$54,10,(D$55-'Данные индикаторов'!O32)/(D$55-D$54)*10))),1)</f>
        <v>3.3</v>
      </c>
      <c r="E30" s="278">
        <f>IF('Данные индикаторов'!P32="No data","x",ROUND((IF('Данные индикаторов'!P32=E$54,0,IF(LOG('Данные индикаторов'!P32*1000)&gt;E$55,10,10-(E$55-LOG('Данные индикаторов'!P32*1000))/(E$55-E$54)*10))),1))</f>
        <v>3.4</v>
      </c>
      <c r="F30" s="279">
        <f>IF('Данные индикаторов'!AK32="No data","x",ROUND(IF('Данные индикаторов'!AK32&gt;F$55,10,IF('Данные индикаторов'!AK32&lt;F$54,0,10-(F$55-'Данные индикаторов'!AK32)/(F$55-F$54)*10)),1))</f>
        <v>6.6</v>
      </c>
      <c r="G30" s="276">
        <f t="shared" si="0"/>
        <v>4.5999999999999996</v>
      </c>
      <c r="H30" s="284">
        <f>IF(OR('Данные индикаторов'!R32="No data",'Данные индикаторов'!S32="No data"),"x",IF(OR('Данные индикаторов'!T32="No data",'Данные индикаторов'!U32="No data"),1-(POWER((POWER(POWER((POWER((10/IF('Данные индикаторов'!R32&lt;10,10,'Данные индикаторов'!R32))*(1/'Данные индикаторов'!S32),0.5))*('Данные индикаторов'!V32)*('Данные индикаторов'!X32),(1/3)),-1)+POWER(POWER((1*('Данные индикаторов'!W32)*('Данные индикаторов'!Y32)),(1/3)),-1))/2,-1)/POWER((((POWER((10/IF('Данные индикаторов'!R32&lt;10,10,'Данные индикаторов'!R32))*(1/'Данные индикаторов'!S32),0.5)+1)/2)*(('Данные индикаторов'!V32+'Данные индикаторов'!W32)/2)*(('Данные индикаторов'!X32+'Данные индикаторов'!Y32)/2)),(1/3))),IF(OR('Данные индикаторов'!R32="No data",'Данные индикаторов'!S32="No data"),"x",1-(POWER((POWER(POWER((POWER((10/IF('Данные индикаторов'!R32&lt;10,10,'Данные индикаторов'!R32))*(1/'Данные индикаторов'!S32),0.5))*(POWER(('Данные индикаторов'!V32*'Данные индикаторов'!T32),0.5))*('Данные индикаторов'!X32),(1/3)),-1)+POWER(POWER(1*(POWER(('Данные индикаторов'!W32*'Данные индикаторов'!U32),0.5))*('Данные индикаторов'!Y32),(1/3)),-1))/2,-1)/POWER((((POWER((10/IF('Данные индикаторов'!R32&lt;10,10,'Данные индикаторов'!R32))*(1/'Данные индикаторов'!S32),0.5)+1)/2)*((POWER(('Данные индикаторов'!V32*'Данные индикаторов'!T32),0.5)+POWER(('Данные индикаторов'!W32*'Данные индикаторов'!U32),0.5))/2)*(('Данные индикаторов'!X32+'Данные индикаторов'!Y32)/2)),(1/3))))))</f>
        <v>0.31427872838108561</v>
      </c>
      <c r="I30" s="278">
        <f t="shared" si="56"/>
        <v>5.7</v>
      </c>
      <c r="J30" s="278">
        <f>IF('Данные индикаторов'!Z32="No data","x",ROUND(IF('Данные индикаторов'!Z32&gt;J$55,10,IF('Данные индикаторов'!Z32&lt;J$54,0,10-(J$55-'Данные индикаторов'!Z32)/(J$55-J$54)*10)),1))</f>
        <v>3.7</v>
      </c>
      <c r="K30" s="276">
        <f t="shared" si="2"/>
        <v>4.7</v>
      </c>
      <c r="L30" s="293">
        <f>SUM(IF('Данные индикаторов'!AA32=0,0,'Данные индикаторов'!AA32/1000000),SUM('Данные индикаторов'!AB32:AC32))</f>
        <v>1157.552563</v>
      </c>
      <c r="M30" s="293">
        <f>L30/(SUM('Данные индикаторов'!BK$31:'Данные индикаторов'!BK$35))*1000000</f>
        <v>121.76688753773813</v>
      </c>
      <c r="N30" s="278">
        <f t="shared" si="57"/>
        <v>6.1</v>
      </c>
      <c r="O30" s="278">
        <f>IF('Данные индикаторов'!AD32="No data","x",ROUND(IF('Данные индикаторов'!AD32&gt;O$55,10,IF('Данные индикаторов'!AD32&lt;O$54,0,10-(O$55-'Данные индикаторов'!AD32)/(O$55-O$54)*10)),1))</f>
        <v>9.9</v>
      </c>
      <c r="P30" s="279">
        <f>IF('Данные индикаторов'!Q32="No data","x",ROUND(IF('Данные индикаторов'!Q32&gt;P$55,10,IF('Данные индикаторов'!Q32&lt;P$54,0,10-(P$55-'Данные индикаторов'!Q32)/(P$55-P$54)*10)),1))</f>
        <v>5.8</v>
      </c>
      <c r="Q30" s="276">
        <f t="shared" si="4"/>
        <v>7.3</v>
      </c>
      <c r="R30" s="273">
        <f t="shared" si="5"/>
        <v>5.3</v>
      </c>
      <c r="S30" s="284">
        <f>IF(AND('Данные индикаторов'!AE32="No data",'Данные индикаторов'!AF32="No data",'Данные индикаторов'!AG32="No data"),"x",SUM('Данные индикаторов'!AE32:AG32))</f>
        <v>0.19336035967657875</v>
      </c>
      <c r="T30" s="279">
        <f t="shared" si="58"/>
        <v>6.4</v>
      </c>
      <c r="U30" s="279">
        <f>IF('Данные индикаторов'!AH32="No data","x",'Данные индикаторов'!AH32)</f>
        <v>1</v>
      </c>
      <c r="V30" s="276">
        <f t="shared" si="7"/>
        <v>4.2</v>
      </c>
      <c r="W30" s="278">
        <f>IF('Данные индикаторов'!AI32="No data","x",ROUND(IF('Данные индикаторов'!AI32&gt;W$55,10,IF('Данные индикаторов'!AI32&lt;W$54,0,10-(W$55-'Данные индикаторов'!AI32)/(W$55-W$54)*10)),1))</f>
        <v>4</v>
      </c>
      <c r="X30" s="278">
        <f>IF('Данные индикаторов'!AJ32="No data","x",ROUND(IF('Данные индикаторов'!AJ32&gt;X$55,10,IF('Данные индикаторов'!AJ32&lt;X$54,0,10-(X$55-'Данные индикаторов'!AJ32)/(X$55-X$54)*10)),1))</f>
        <v>4.8</v>
      </c>
      <c r="Y30" s="288">
        <f>IF('Данные индикаторов'!AQ32="No data","x",ROUND(IF('Данные индикаторов'!AQ32&gt;Y$55,10,IF('Данные индикаторов'!AQ32&lt;Y$54,0,10-(Y$55-'Данные индикаторов'!AQ32)/(Y$55-Y$54)*10)),1))</f>
        <v>0.1</v>
      </c>
      <c r="Z30" s="288">
        <f>IF('Данные индикаторов'!AR32="No data","x",ROUND(IF('Данные индикаторов'!AR32&gt;Z$55,10,IF('Данные индикаторов'!AR32&lt;Z$54,0,10-(Z$55-'Данные индикаторов'!AR32)/(Z$55-Z$54)*10)),1))</f>
        <v>0</v>
      </c>
      <c r="AA30" s="279">
        <f t="shared" si="8"/>
        <v>0.1</v>
      </c>
      <c r="AB30" s="276">
        <f t="shared" si="9"/>
        <v>3</v>
      </c>
      <c r="AC30" s="278">
        <f>IF('Данные индикаторов'!AL32="No data","x",ROUND(IF('Данные индикаторов'!AL32&gt;AC$55,10,IF('Данные индикаторов'!AL32&lt;AC$54,0,10-(AC$55-'Данные индикаторов'!AL32)/(AC$55-AC$54)*10)),1))</f>
        <v>6.6</v>
      </c>
      <c r="AD30" s="276">
        <f t="shared" si="10"/>
        <v>6.6</v>
      </c>
      <c r="AE30" s="291">
        <f>IF(OR('Данные индикаторов'!AM32="No data",'Данные индикаторов'!BK32="No data"),"x",('Данные индикаторов'!AM32/'Данные индикаторов'!BK32))</f>
        <v>1.1353315168029064E-4</v>
      </c>
      <c r="AF30" s="276">
        <f t="shared" si="59"/>
        <v>0</v>
      </c>
      <c r="AG30" s="278">
        <f>IF('Данные индикаторов'!AN32="No data","x",ROUND(IF('Данные индикаторов'!AN32&lt;$AG$54,10,IF('Данные индикаторов'!AN32&gt;$AG$55,0,($AG$55-'Данные индикаторов'!AN32)/($AG$55-$AG$54)*10)),1))</f>
        <v>6</v>
      </c>
      <c r="AH30" s="278">
        <f>IF('Данные индикаторов'!AO32="No data","x",ROUND(IF('Данные индикаторов'!AO32&gt;$AH$55,10,IF('Данные индикаторов'!AO32&lt;$AH$54,0,10-($AH$55-'Данные индикаторов'!AO32)/($AH$55-$AH$54)*10)),1))</f>
        <v>1.2</v>
      </c>
      <c r="AI30" s="288">
        <f>IF('Данные индикаторов'!AP32="No data","x",ROUND(IF('Данные индикаторов'!AP32&gt;$AI$55,10,IF('Данные индикаторов'!AP32&lt;$AI$54,0,10-($AI$55-'Данные индикаторов'!AP32)/($AI$55-$AI$54)*10)),1))</f>
        <v>10</v>
      </c>
      <c r="AJ30" s="278">
        <f t="shared" si="12"/>
        <v>10</v>
      </c>
      <c r="AK30" s="276">
        <f t="shared" si="13"/>
        <v>5.7</v>
      </c>
      <c r="AL30" s="273">
        <f t="shared" si="14"/>
        <v>5</v>
      </c>
    </row>
    <row r="31" spans="1:38" ht="15.75">
      <c r="A31" s="329" t="s">
        <v>245</v>
      </c>
      <c r="B31" s="330" t="s">
        <v>248</v>
      </c>
      <c r="C31" s="328" t="s">
        <v>91</v>
      </c>
      <c r="D31" s="278">
        <f>ROUND(IF('Данные индикаторов'!O33="No data",IF((0.1233*LN('Данные индикаторов'!AU33)-0.4559)&gt;D$55,0,IF((0.1233*LN('Данные индикаторов'!AU33)-0.4559)&lt;D$54,10,(D$55-(0.1233*LN('Данные индикаторов'!AU33)-0.4559))/(D$55-D$54)*10)),IF('Данные индикаторов'!O33&gt;D$55,0,IF('Данные индикаторов'!O33&lt;D$54,10,(D$55-'Данные индикаторов'!O33)/(D$55-D$54)*10))),1)</f>
        <v>4.3</v>
      </c>
      <c r="E31" s="278">
        <f>IF('Данные индикаторов'!P33="No data","x",ROUND((IF('Данные индикаторов'!P33=E$54,0,IF(LOG('Данные индикаторов'!P33*1000)&gt;E$55,10,10-(E$55-LOG('Данные индикаторов'!P33*1000))/(E$55-E$54)*10))),1))</f>
        <v>5.0999999999999996</v>
      </c>
      <c r="F31" s="279">
        <f>IF('Данные индикаторов'!AK33="No data","x",ROUND(IF('Данные индикаторов'!AK33&gt;F$55,10,IF('Данные индикаторов'!AK33&lt;F$54,0,10-(F$55-'Данные индикаторов'!AK33)/(F$55-F$54)*10)),1))</f>
        <v>6.6</v>
      </c>
      <c r="G31" s="276">
        <f t="shared" si="0"/>
        <v>5.4</v>
      </c>
      <c r="H31" s="284">
        <f>IF(OR('Данные индикаторов'!R33="No data",'Данные индикаторов'!S33="No data"),"x",IF(OR('Данные индикаторов'!T33="No data",'Данные индикаторов'!U33="No data"),1-(POWER((POWER(POWER((POWER((10/IF('Данные индикаторов'!R33&lt;10,10,'Данные индикаторов'!R33))*(1/'Данные индикаторов'!S33),0.5))*('Данные индикаторов'!V33)*('Данные индикаторов'!X33),(1/3)),-1)+POWER(POWER((1*('Данные индикаторов'!W33)*('Данные индикаторов'!Y33)),(1/3)),-1))/2,-1)/POWER((((POWER((10/IF('Данные индикаторов'!R33&lt;10,10,'Данные индикаторов'!R33))*(1/'Данные индикаторов'!S33),0.5)+1)/2)*(('Данные индикаторов'!V33+'Данные индикаторов'!W33)/2)*(('Данные индикаторов'!X33+'Данные индикаторов'!Y33)/2)),(1/3))),IF(OR('Данные индикаторов'!R33="No data",'Данные индикаторов'!S33="No data"),"x",1-(POWER((POWER(POWER((POWER((10/IF('Данные индикаторов'!R33&lt;10,10,'Данные индикаторов'!R33))*(1/'Данные индикаторов'!S33),0.5))*(POWER(('Данные индикаторов'!V33*'Данные индикаторов'!T33),0.5))*('Данные индикаторов'!X33),(1/3)),-1)+POWER(POWER(1*(POWER(('Данные индикаторов'!W33*'Данные индикаторов'!U33),0.5))*('Данные индикаторов'!Y33),(1/3)),-1))/2,-1)/POWER((((POWER((10/IF('Данные индикаторов'!R33&lt;10,10,'Данные индикаторов'!R33))*(1/'Данные индикаторов'!S33),0.5)+1)/2)*((POWER(('Данные индикаторов'!V33*'Данные индикаторов'!T33),0.5)+POWER(('Данные индикаторов'!W33*'Данные индикаторов'!U33),0.5))/2)*(('Данные индикаторов'!X33+'Данные индикаторов'!Y33)/2)),(1/3))))))</f>
        <v>0.27469851806422985</v>
      </c>
      <c r="I31" s="278">
        <f t="shared" si="56"/>
        <v>5</v>
      </c>
      <c r="J31" s="278">
        <f>IF('Данные индикаторов'!Z33="No data","x",ROUND(IF('Данные индикаторов'!Z33&gt;J$55,10,IF('Данные индикаторов'!Z33&lt;J$54,0,10-(J$55-'Данные индикаторов'!Z33)/(J$55-J$54)*10)),1))</f>
        <v>6.7</v>
      </c>
      <c r="K31" s="276">
        <f t="shared" si="2"/>
        <v>5.9</v>
      </c>
      <c r="L31" s="293">
        <f>SUM(IF('Данные индикаторов'!AA33=0,0,'Данные индикаторов'!AA33/1000000),SUM('Данные индикаторов'!AB33:AC33))</f>
        <v>1157.552563</v>
      </c>
      <c r="M31" s="293">
        <f>L31/(SUM('Данные индикаторов'!BK$31:'Данные индикаторов'!BK$35))*1000000</f>
        <v>121.76688753773813</v>
      </c>
      <c r="N31" s="278">
        <f t="shared" si="57"/>
        <v>6.1</v>
      </c>
      <c r="O31" s="278">
        <f>IF('Данные индикаторов'!AD33="No data","x",ROUND(IF('Данные индикаторов'!AD33&gt;O$55,10,IF('Данные индикаторов'!AD33&lt;O$54,0,10-(O$55-'Данные индикаторов'!AD33)/(O$55-O$54)*10)),1))</f>
        <v>9.9</v>
      </c>
      <c r="P31" s="279">
        <f>IF('Данные индикаторов'!Q33="No data","x",ROUND(IF('Данные индикаторов'!Q33&gt;P$55,10,IF('Данные индикаторов'!Q33&lt;P$54,0,10-(P$55-'Данные индикаторов'!Q33)/(P$55-P$54)*10)),1))</f>
        <v>5.8</v>
      </c>
      <c r="Q31" s="276">
        <f t="shared" si="4"/>
        <v>7.3</v>
      </c>
      <c r="R31" s="273">
        <f t="shared" si="5"/>
        <v>6</v>
      </c>
      <c r="S31" s="284">
        <f>IF(AND('Данные индикаторов'!AE33="No data",'Данные индикаторов'!AF33="No data",'Данные индикаторов'!AG33="No data"),"x",SUM('Данные индикаторов'!AE33:AG33))</f>
        <v>0.3360968481521297</v>
      </c>
      <c r="T31" s="279">
        <f t="shared" si="58"/>
        <v>10</v>
      </c>
      <c r="U31" s="279">
        <f>IF('Данные индикаторов'!AH33="No data","x",'Данные индикаторов'!AH33)</f>
        <v>7</v>
      </c>
      <c r="V31" s="276">
        <f t="shared" si="7"/>
        <v>9</v>
      </c>
      <c r="W31" s="278">
        <f>IF('Данные индикаторов'!AI33="No data","x",ROUND(IF('Данные индикаторов'!AI33&gt;W$55,10,IF('Данные индикаторов'!AI33&lt;W$54,0,10-(W$55-'Данные индикаторов'!AI33)/(W$55-W$54)*10)),1))</f>
        <v>4</v>
      </c>
      <c r="X31" s="278">
        <f>IF('Данные индикаторов'!AJ33="No data","x",ROUND(IF('Данные индикаторов'!AJ33&gt;X$55,10,IF('Данные индикаторов'!AJ33&lt;X$54,0,10-(X$55-'Данные индикаторов'!AJ33)/(X$55-X$54)*10)),1))</f>
        <v>6</v>
      </c>
      <c r="Y31" s="288">
        <f>IF('Данные индикаторов'!AQ33="No data","x",ROUND(IF('Данные индикаторов'!AQ33&gt;Y$55,10,IF('Данные индикаторов'!AQ33&lt;Y$54,0,10-(Y$55-'Данные индикаторов'!AQ33)/(Y$55-Y$54)*10)),1))</f>
        <v>0.1</v>
      </c>
      <c r="Z31" s="288">
        <f>IF('Данные индикаторов'!AR33="No data","x",ROUND(IF('Данные индикаторов'!AR33&gt;Z$55,10,IF('Данные индикаторов'!AR33&lt;Z$54,0,10-(Z$55-'Данные индикаторов'!AR33)/(Z$55-Z$54)*10)),1))</f>
        <v>0</v>
      </c>
      <c r="AA31" s="279">
        <f t="shared" si="8"/>
        <v>0.1</v>
      </c>
      <c r="AB31" s="276">
        <f t="shared" si="9"/>
        <v>3.4</v>
      </c>
      <c r="AC31" s="278">
        <f>IF('Данные индикаторов'!AL33="No data","x",ROUND(IF('Данные индикаторов'!AL33&gt;AC$55,10,IF('Данные индикаторов'!AL33&lt;AC$54,0,10-(AC$55-'Данные индикаторов'!AL33)/(AC$55-AC$54)*10)),1))</f>
        <v>7.9</v>
      </c>
      <c r="AD31" s="276">
        <f t="shared" si="10"/>
        <v>7.9</v>
      </c>
      <c r="AE31" s="291">
        <f>IF(OR('Данные индикаторов'!AM33="No data",'Данные индикаторов'!BK33="No data"),"x",('Данные индикаторов'!AM33/'Данные индикаторов'!BK33))</f>
        <v>0</v>
      </c>
      <c r="AF31" s="276">
        <f t="shared" si="59"/>
        <v>0</v>
      </c>
      <c r="AG31" s="278">
        <f>IF('Данные индикаторов'!AN33="No data","x",ROUND(IF('Данные индикаторов'!AN33&lt;$AG$54,10,IF('Данные индикаторов'!AN33&gt;$AG$55,0,($AG$55-'Данные индикаторов'!AN33)/($AG$55-$AG$54)*10)),1))</f>
        <v>6</v>
      </c>
      <c r="AH31" s="278">
        <f>IF('Данные индикаторов'!AO33="No data","x",ROUND(IF('Данные индикаторов'!AO33&gt;$AH$55,10,IF('Данные индикаторов'!AO33&lt;$AH$54,0,10-($AH$55-'Данные индикаторов'!AO33)/($AH$55-$AH$54)*10)),1))</f>
        <v>1.2</v>
      </c>
      <c r="AI31" s="288">
        <f>IF('Данные индикаторов'!AP33="No data","x",ROUND(IF('Данные индикаторов'!AP33&gt;$AI$55,10,IF('Данные индикаторов'!AP33&lt;$AI$54,0,10-($AI$55-'Данные индикаторов'!AP33)/($AI$55-$AI$54)*10)),1))</f>
        <v>10</v>
      </c>
      <c r="AJ31" s="278">
        <f t="shared" si="12"/>
        <v>10</v>
      </c>
      <c r="AK31" s="276">
        <f t="shared" si="13"/>
        <v>5.7</v>
      </c>
      <c r="AL31" s="273">
        <f t="shared" si="14"/>
        <v>7</v>
      </c>
    </row>
    <row r="32" spans="1:38" ht="15.75">
      <c r="A32" s="329" t="s">
        <v>245</v>
      </c>
      <c r="B32" s="330" t="s">
        <v>249</v>
      </c>
      <c r="C32" s="328" t="s">
        <v>92</v>
      </c>
      <c r="D32" s="278">
        <f>ROUND(IF('Данные индикаторов'!O34="No data",IF((0.1233*LN('Данные индикаторов'!AU34)-0.4559)&gt;D$55,0,IF((0.1233*LN('Данные индикаторов'!AU34)-0.4559)&lt;D$54,10,(D$55-(0.1233*LN('Данные индикаторов'!AU34)-0.4559))/(D$55-D$54)*10)),IF('Данные индикаторов'!O34&gt;D$55,0,IF('Данные индикаторов'!O34&lt;D$54,10,(D$55-'Данные индикаторов'!O34)/(D$55-D$54)*10))),1)</f>
        <v>5</v>
      </c>
      <c r="E32" s="278">
        <f>IF('Данные индикаторов'!P34="No data","x",ROUND((IF('Данные индикаторов'!P34=E$54,0,IF(LOG('Данные индикаторов'!P34*1000)&gt;E$55,10,10-(E$55-LOG('Данные индикаторов'!P34*1000))/(E$55-E$54)*10))),1))</f>
        <v>6</v>
      </c>
      <c r="F32" s="279">
        <f>IF('Данные индикаторов'!AK34="No data","x",ROUND(IF('Данные индикаторов'!AK34&gt;F$55,10,IF('Данные индикаторов'!AK34&lt;F$54,0,10-(F$55-'Данные индикаторов'!AK34)/(F$55-F$54)*10)),1))</f>
        <v>6.6</v>
      </c>
      <c r="G32" s="276">
        <f t="shared" si="0"/>
        <v>5.9</v>
      </c>
      <c r="H32" s="284">
        <f>IF(OR('Данные индикаторов'!R34="No data",'Данные индикаторов'!S34="No data"),"x",IF(OR('Данные индикаторов'!T34="No data",'Данные индикаторов'!U34="No data"),1-(POWER((POWER(POWER((POWER((10/IF('Данные индикаторов'!R34&lt;10,10,'Данные индикаторов'!R34))*(1/'Данные индикаторов'!S34),0.5))*('Данные индикаторов'!V34)*('Данные индикаторов'!X34),(1/3)),-1)+POWER(POWER((1*('Данные индикаторов'!W34)*('Данные индикаторов'!Y34)),(1/3)),-1))/2,-1)/POWER((((POWER((10/IF('Данные индикаторов'!R34&lt;10,10,'Данные индикаторов'!R34))*(1/'Данные индикаторов'!S34),0.5)+1)/2)*(('Данные индикаторов'!V34+'Данные индикаторов'!W34)/2)*(('Данные индикаторов'!X34+'Данные индикаторов'!Y34)/2)),(1/3))),IF(OR('Данные индикаторов'!R34="No data",'Данные индикаторов'!S34="No data"),"x",1-(POWER((POWER(POWER((POWER((10/IF('Данные индикаторов'!R34&lt;10,10,'Данные индикаторов'!R34))*(1/'Данные индикаторов'!S34),0.5))*(POWER(('Данные индикаторов'!V34*'Данные индикаторов'!T34),0.5))*('Данные индикаторов'!X34),(1/3)),-1)+POWER(POWER(1*(POWER(('Данные индикаторов'!W34*'Данные индикаторов'!U34),0.5))*('Данные индикаторов'!Y34),(1/3)),-1))/2,-1)/POWER((((POWER((10/IF('Данные индикаторов'!R34&lt;10,10,'Данные индикаторов'!R34))*(1/'Данные индикаторов'!S34),0.5)+1)/2)*((POWER(('Данные индикаторов'!V34*'Данные индикаторов'!T34),0.5)+POWER(('Данные индикаторов'!W34*'Данные индикаторов'!U34),0.5))/2)*(('Данные индикаторов'!X34+'Данные индикаторов'!Y34)/2)),(1/3))))))</f>
        <v>0.28393903511621543</v>
      </c>
      <c r="I32" s="278">
        <f t="shared" si="56"/>
        <v>5.2</v>
      </c>
      <c r="J32" s="278">
        <f>IF('Данные индикаторов'!Z34="No data","x",ROUND(IF('Данные индикаторов'!Z34&gt;J$55,10,IF('Данные индикаторов'!Z34&lt;J$54,0,10-(J$55-'Данные индикаторов'!Z34)/(J$55-J$54)*10)),1))</f>
        <v>3.7</v>
      </c>
      <c r="K32" s="276">
        <f t="shared" si="2"/>
        <v>4.5</v>
      </c>
      <c r="L32" s="293">
        <f>SUM(IF('Данные индикаторов'!AA34=0,0,'Данные индикаторов'!AA34/1000000),SUM('Данные индикаторов'!AB34:AC34))</f>
        <v>1157.552563</v>
      </c>
      <c r="M32" s="293">
        <f>L32/(SUM('Данные индикаторов'!BK$31:'Данные индикаторов'!BK$35))*1000000</f>
        <v>121.76688753773813</v>
      </c>
      <c r="N32" s="278">
        <f t="shared" si="57"/>
        <v>6.1</v>
      </c>
      <c r="O32" s="278">
        <f>IF('Данные индикаторов'!AD34="No data","x",ROUND(IF('Данные индикаторов'!AD34&gt;O$55,10,IF('Данные индикаторов'!AD34&lt;O$54,0,10-(O$55-'Данные индикаторов'!AD34)/(O$55-O$54)*10)),1))</f>
        <v>9.9</v>
      </c>
      <c r="P32" s="279">
        <f>IF('Данные индикаторов'!Q34="No data","x",ROUND(IF('Данные индикаторов'!Q34&gt;P$55,10,IF('Данные индикаторов'!Q34&lt;P$54,0,10-(P$55-'Данные индикаторов'!Q34)/(P$55-P$54)*10)),1))</f>
        <v>5.8</v>
      </c>
      <c r="Q32" s="276">
        <f t="shared" si="4"/>
        <v>7.3</v>
      </c>
      <c r="R32" s="273">
        <f t="shared" si="5"/>
        <v>5.9</v>
      </c>
      <c r="S32" s="284">
        <f>IF(AND('Данные индикаторов'!AE34="No data",'Данные индикаторов'!AF34="No data",'Данные индикаторов'!AG34="No data"),"x",SUM('Данные индикаторов'!AE34:AG34))</f>
        <v>8.8474012807826713E-2</v>
      </c>
      <c r="T32" s="279">
        <f t="shared" si="58"/>
        <v>2.9</v>
      </c>
      <c r="U32" s="279">
        <f>IF('Данные индикаторов'!AH34="No data","x",'Данные индикаторов'!AH34)</f>
        <v>7</v>
      </c>
      <c r="V32" s="276">
        <f t="shared" si="7"/>
        <v>5.3</v>
      </c>
      <c r="W32" s="278">
        <f>IF('Данные индикаторов'!AI34="No data","x",ROUND(IF('Данные индикаторов'!AI34&gt;W$55,10,IF('Данные индикаторов'!AI34&lt;W$54,0,10-(W$55-'Данные индикаторов'!AI34)/(W$55-W$54)*10)),1))</f>
        <v>4</v>
      </c>
      <c r="X32" s="278">
        <f>IF('Данные индикаторов'!AJ34="No data","x",ROUND(IF('Данные индикаторов'!AJ34&gt;X$55,10,IF('Данные индикаторов'!AJ34&lt;X$54,0,10-(X$55-'Данные индикаторов'!AJ34)/(X$55-X$54)*10)),1))</f>
        <v>4.5999999999999996</v>
      </c>
      <c r="Y32" s="288">
        <f>IF('Данные индикаторов'!AQ34="No data","x",ROUND(IF('Данные индикаторов'!AQ34&gt;Y$55,10,IF('Данные индикаторов'!AQ34&lt;Y$54,0,10-(Y$55-'Данные индикаторов'!AQ34)/(Y$55-Y$54)*10)),1))</f>
        <v>0.1</v>
      </c>
      <c r="Z32" s="288">
        <f>IF('Данные индикаторов'!AR34="No data","x",ROUND(IF('Данные индикаторов'!AR34&gt;Z$55,10,IF('Данные индикаторов'!AR34&lt;Z$54,0,10-(Z$55-'Данные индикаторов'!AR34)/(Z$55-Z$54)*10)),1))</f>
        <v>0</v>
      </c>
      <c r="AA32" s="279">
        <f t="shared" si="8"/>
        <v>0.1</v>
      </c>
      <c r="AB32" s="276">
        <f t="shared" si="9"/>
        <v>2.9</v>
      </c>
      <c r="AC32" s="278">
        <f>IF('Данные индикаторов'!AL34="No data","x",ROUND(IF('Данные индикаторов'!AL34&gt;AC$55,10,IF('Данные индикаторов'!AL34&lt;AC$54,0,10-(AC$55-'Данные индикаторов'!AL34)/(AC$55-AC$54)*10)),1))</f>
        <v>4.5</v>
      </c>
      <c r="AD32" s="276">
        <f t="shared" si="10"/>
        <v>4.5</v>
      </c>
      <c r="AE32" s="291">
        <f>IF(OR('Данные индикаторов'!AM34="No data",'Данные индикаторов'!BK34="No data"),"x",('Данные индикаторов'!AM34/'Данные индикаторов'!BK34))</f>
        <v>8.580504624056658E-3</v>
      </c>
      <c r="AF32" s="276">
        <f t="shared" si="59"/>
        <v>1.7</v>
      </c>
      <c r="AG32" s="278">
        <f>IF('Данные индикаторов'!AN34="No data","x",ROUND(IF('Данные индикаторов'!AN34&lt;$AG$54,10,IF('Данные индикаторов'!AN34&gt;$AG$55,0,($AG$55-'Данные индикаторов'!AN34)/($AG$55-$AG$54)*10)),1))</f>
        <v>6</v>
      </c>
      <c r="AH32" s="278">
        <f>IF('Данные индикаторов'!AO34="No data","x",ROUND(IF('Данные индикаторов'!AO34&gt;$AH$55,10,IF('Данные индикаторов'!AO34&lt;$AH$54,0,10-($AH$55-'Данные индикаторов'!AO34)/($AH$55-$AH$54)*10)),1))</f>
        <v>1.2</v>
      </c>
      <c r="AI32" s="288">
        <f>IF('Данные индикаторов'!AP34="No data","x",ROUND(IF('Данные индикаторов'!AP34&gt;$AI$55,10,IF('Данные индикаторов'!AP34&lt;$AI$54,0,10-($AI$55-'Данные индикаторов'!AP34)/($AI$55-$AI$54)*10)),1))</f>
        <v>10</v>
      </c>
      <c r="AJ32" s="278">
        <f t="shared" si="12"/>
        <v>10</v>
      </c>
      <c r="AK32" s="276">
        <f t="shared" si="13"/>
        <v>5.7</v>
      </c>
      <c r="AL32" s="273">
        <f t="shared" si="14"/>
        <v>4.7</v>
      </c>
    </row>
    <row r="33" spans="1:38" ht="15.75">
      <c r="A33" s="341" t="s">
        <v>245</v>
      </c>
      <c r="B33" s="342" t="s">
        <v>250</v>
      </c>
      <c r="C33" s="343" t="s">
        <v>93</v>
      </c>
      <c r="D33" s="280">
        <f>ROUND(IF('Данные индикаторов'!O35="No data",IF((0.1233*LN('Данные индикаторов'!AU35)-0.4559)&gt;D$55,0,IF((0.1233*LN('Данные индикаторов'!AU35)-0.4559)&lt;D$54,10,(D$55-(0.1233*LN('Данные индикаторов'!AU35)-0.4559))/(D$55-D$54)*10)),IF('Данные индикаторов'!O35&gt;D$55,0,IF('Данные индикаторов'!O35&lt;D$54,10,(D$55-'Данные индикаторов'!O35)/(D$55-D$54)*10))),1)</f>
        <v>4.5999999999999996</v>
      </c>
      <c r="E33" s="280">
        <f>IF('Данные индикаторов'!P35="No data","x",ROUND((IF('Данные индикаторов'!P35=E$54,0,IF(LOG('Данные индикаторов'!P35*1000)&gt;E$55,10,10-(E$55-LOG('Данные индикаторов'!P35*1000))/(E$55-E$54)*10))),1))</f>
        <v>5</v>
      </c>
      <c r="F33" s="281">
        <f>IF('Данные индикаторов'!AK35="No data","x",ROUND(IF('Данные индикаторов'!AK35&gt;F$55,10,IF('Данные индикаторов'!AK35&lt;F$54,0,10-(F$55-'Данные индикаторов'!AK35)/(F$55-F$54)*10)),1))</f>
        <v>6.6</v>
      </c>
      <c r="G33" s="277">
        <f t="shared" si="0"/>
        <v>5.5</v>
      </c>
      <c r="H33" s="285">
        <f>IF(OR('Данные индикаторов'!R35="No data",'Данные индикаторов'!S35="No data"),"x",IF(OR('Данные индикаторов'!T35="No data",'Данные индикаторов'!U35="No data"),1-(POWER((POWER(POWER((POWER((10/IF('Данные индикаторов'!R35&lt;10,10,'Данные индикаторов'!R35))*(1/'Данные индикаторов'!S35),0.5))*('Данные индикаторов'!V35)*('Данные индикаторов'!X35),(1/3)),-1)+POWER(POWER((1*('Данные индикаторов'!W35)*('Данные индикаторов'!Y35)),(1/3)),-1))/2,-1)/POWER((((POWER((10/IF('Данные индикаторов'!R35&lt;10,10,'Данные индикаторов'!R35))*(1/'Данные индикаторов'!S35),0.5)+1)/2)*(('Данные индикаторов'!V35+'Данные индикаторов'!W35)/2)*(('Данные индикаторов'!X35+'Данные индикаторов'!Y35)/2)),(1/3))),IF(OR('Данные индикаторов'!R35="No data",'Данные индикаторов'!S35="No data"),"x",1-(POWER((POWER(POWER((POWER((10/IF('Данные индикаторов'!R35&lt;10,10,'Данные индикаторов'!R35))*(1/'Данные индикаторов'!S35),0.5))*(POWER(('Данные индикаторов'!V35*'Данные индикаторов'!T35),0.5))*('Данные индикаторов'!X35),(1/3)),-1)+POWER(POWER(1*(POWER(('Данные индикаторов'!W35*'Данные индикаторов'!U35),0.5))*('Данные индикаторов'!Y35),(1/3)),-1))/2,-1)/POWER((((POWER((10/IF('Данные индикаторов'!R35&lt;10,10,'Данные индикаторов'!R35))*(1/'Данные индикаторов'!S35),0.5)+1)/2)*((POWER(('Данные индикаторов'!V35*'Данные индикаторов'!T35),0.5)+POWER(('Данные индикаторов'!W35*'Данные индикаторов'!U35),0.5))/2)*(('Данные индикаторов'!X35+'Данные индикаторов'!Y35)/2)),(1/3))))))</f>
        <v>0.25921307464444965</v>
      </c>
      <c r="I33" s="280">
        <f t="shared" si="56"/>
        <v>4.7</v>
      </c>
      <c r="J33" s="280">
        <f>IF('Данные индикаторов'!Z35="No data","x",ROUND(IF('Данные индикаторов'!Z35&gt;J$55,10,IF('Данные индикаторов'!Z35&lt;J$54,0,10-(J$55-'Данные индикаторов'!Z35)/(J$55-J$54)*10)),1))</f>
        <v>1</v>
      </c>
      <c r="K33" s="277">
        <f t="shared" si="2"/>
        <v>2.9</v>
      </c>
      <c r="L33" s="295">
        <f>SUM(IF('Данные индикаторов'!AA35=0,0,'Данные индикаторов'!AA35/1000000),SUM('Данные индикаторов'!AB35:AC35))</f>
        <v>1157.552563</v>
      </c>
      <c r="M33" s="295">
        <f>L33/(SUM('Данные индикаторов'!BK$31:'Данные индикаторов'!BK$35))*1000000</f>
        <v>121.76688753773813</v>
      </c>
      <c r="N33" s="280">
        <f t="shared" si="57"/>
        <v>6.1</v>
      </c>
      <c r="O33" s="280">
        <f>IF('Данные индикаторов'!AD35="No data","x",ROUND(IF('Данные индикаторов'!AD35&gt;O$55,10,IF('Данные индикаторов'!AD35&lt;O$54,0,10-(O$55-'Данные индикаторов'!AD35)/(O$55-O$54)*10)),1))</f>
        <v>9.9</v>
      </c>
      <c r="P33" s="281">
        <f>IF('Данные индикаторов'!Q35="No data","x",ROUND(IF('Данные индикаторов'!Q35&gt;P$55,10,IF('Данные индикаторов'!Q35&lt;P$54,0,10-(P$55-'Данные индикаторов'!Q35)/(P$55-P$54)*10)),1))</f>
        <v>5.8</v>
      </c>
      <c r="Q33" s="277">
        <f t="shared" si="4"/>
        <v>7.3</v>
      </c>
      <c r="R33" s="274">
        <f t="shared" si="5"/>
        <v>5.3</v>
      </c>
      <c r="S33" s="285">
        <f>IF(AND('Данные индикаторов'!AE35="No data",'Данные индикаторов'!AF35="No data",'Данные индикаторов'!AG35="No data"),"x",SUM('Данные индикаторов'!AE35:AG35))</f>
        <v>9.8016945955291368E-2</v>
      </c>
      <c r="T33" s="281">
        <f t="shared" si="58"/>
        <v>3.3</v>
      </c>
      <c r="U33" s="280">
        <f>IF('Данные индикаторов'!AH35="No data","x",'Данные индикаторов'!AH35)</f>
        <v>1</v>
      </c>
      <c r="V33" s="277">
        <f t="shared" si="7"/>
        <v>2.2000000000000002</v>
      </c>
      <c r="W33" s="280">
        <f>IF('Данные индикаторов'!AI35="No data","x",ROUND(IF('Данные индикаторов'!AI35&gt;W$55,10,IF('Данные индикаторов'!AI35&lt;W$54,0,10-(W$55-'Данные индикаторов'!AI35)/(W$55-W$54)*10)),1))</f>
        <v>4</v>
      </c>
      <c r="X33" s="280">
        <f>IF('Данные индикаторов'!AJ35="No data","x",ROUND(IF('Данные индикаторов'!AJ35&gt;X$55,10,IF('Данные индикаторов'!AJ35&lt;X$54,0,10-(X$55-'Данные индикаторов'!AJ35)/(X$55-X$54)*10)),1))</f>
        <v>2.7</v>
      </c>
      <c r="Y33" s="289">
        <f>IF('Данные индикаторов'!AQ35="No data","x",ROUND(IF('Данные индикаторов'!AQ35&gt;Y$55,10,IF('Данные индикаторов'!AQ35&lt;Y$54,0,10-(Y$55-'Данные индикаторов'!AQ35)/(Y$55-Y$54)*10)),1))</f>
        <v>0.1</v>
      </c>
      <c r="Z33" s="289">
        <f>IF('Данные индикаторов'!AR35="No data","x",ROUND(IF('Данные индикаторов'!AR35&gt;Z$55,10,IF('Данные индикаторов'!AR35&lt;Z$54,0,10-(Z$55-'Данные индикаторов'!AR35)/(Z$55-Z$54)*10)),1))</f>
        <v>0</v>
      </c>
      <c r="AA33" s="281">
        <f t="shared" si="8"/>
        <v>0.1</v>
      </c>
      <c r="AB33" s="277">
        <f t="shared" si="9"/>
        <v>2.2999999999999998</v>
      </c>
      <c r="AC33" s="280">
        <f>IF('Данные индикаторов'!AL35="No data","x",ROUND(IF('Данные индикаторов'!AL35&gt;AC$55,10,IF('Данные индикаторов'!AL35&lt;AC$54,0,10-(AC$55-'Данные индикаторов'!AL35)/(AC$55-AC$54)*10)),1))</f>
        <v>2.2999999999999998</v>
      </c>
      <c r="AD33" s="277">
        <f t="shared" si="10"/>
        <v>2.2999999999999998</v>
      </c>
      <c r="AE33" s="292">
        <f>IF(OR('Данные индикаторов'!AM35="No data",'Данные индикаторов'!BK35="No data"),"x",('Данные индикаторов'!AM35/'Данные индикаторов'!BK35))</f>
        <v>8.0735977637151114E-4</v>
      </c>
      <c r="AF33" s="277">
        <f t="shared" si="59"/>
        <v>0.2</v>
      </c>
      <c r="AG33" s="280">
        <f>IF('Данные индикаторов'!AN35="No data","x",ROUND(IF('Данные индикаторов'!AN35&lt;$AG$54,10,IF('Данные индикаторов'!AN35&gt;$AG$55,0,($AG$55-'Данные индикаторов'!AN35)/($AG$55-$AG$54)*10)),1))</f>
        <v>6</v>
      </c>
      <c r="AH33" s="280">
        <f>IF('Данные индикаторов'!AO35="No data","x",ROUND(IF('Данные индикаторов'!AO35&gt;$AH$55,10,IF('Данные индикаторов'!AO35&lt;$AH$54,0,10-($AH$55-'Данные индикаторов'!AO35)/($AH$55-$AH$54)*10)),1))</f>
        <v>1.2</v>
      </c>
      <c r="AI33" s="289">
        <f>IF('Данные индикаторов'!AP35="No data","x",ROUND(IF('Данные индикаторов'!AP35&gt;$AI$55,10,IF('Данные индикаторов'!AP35&lt;$AI$54,0,10-($AI$55-'Данные индикаторов'!AP35)/($AI$55-$AI$54)*10)),1))</f>
        <v>10</v>
      </c>
      <c r="AJ33" s="280">
        <f t="shared" si="12"/>
        <v>10</v>
      </c>
      <c r="AK33" s="277">
        <f t="shared" si="13"/>
        <v>5.7</v>
      </c>
      <c r="AL33" s="274">
        <f t="shared" si="14"/>
        <v>3.3</v>
      </c>
    </row>
    <row r="34" spans="1:38" ht="15.75">
      <c r="A34" s="329" t="s">
        <v>251</v>
      </c>
      <c r="B34" s="330" t="s">
        <v>252</v>
      </c>
      <c r="C34" s="328" t="s">
        <v>94</v>
      </c>
      <c r="D34" s="278">
        <f>ROUND(IF('Данные индикаторов'!O36="No data",IF((0.1233*LN('Данные индикаторов'!AU36)-0.4559)&gt;D$55,0,IF((0.1233*LN('Данные индикаторов'!AU36)-0.4559)&lt;D$54,10,(D$55-(0.1233*LN('Данные индикаторов'!AU36)-0.4559))/(D$55-D$54)*10)),IF('Данные индикаторов'!O36&gt;D$55,0,IF('Данные индикаторов'!O36&lt;D$54,10,(D$55-'Данные индикаторов'!O36)/(D$55-D$54)*10))),1)</f>
        <v>3.8</v>
      </c>
      <c r="E34" s="278">
        <f>IF('Данные индикаторов'!P36="No data","x",ROUND((IF('Данные индикаторов'!P36=E$54,0,IF(LOG('Данные индикаторов'!P36*1000)&gt;E$55,10,10-(E$55-LOG('Данные индикаторов'!P36*1000))/(E$55-E$54)*10))),1))</f>
        <v>1.8</v>
      </c>
      <c r="F34" s="279">
        <f>IF('Данные индикаторов'!AK36="No data","x",ROUND(IF('Данные индикаторов'!AK36&gt;F$55,10,IF('Данные индикаторов'!AK36&lt;F$54,0,10-(F$55-'Данные индикаторов'!AK36)/(F$55-F$54)*10)),1))</f>
        <v>6.8</v>
      </c>
      <c r="G34" s="276">
        <f t="shared" si="0"/>
        <v>4.5</v>
      </c>
      <c r="H34" s="284">
        <f>IF(OR('Данные индикаторов'!R36="No data",'Данные индикаторов'!S36="No data"),"x",IF(OR('Данные индикаторов'!T36="No data",'Данные индикаторов'!U36="No data"),1-(POWER((POWER(POWER((POWER((10/IF('Данные индикаторов'!R36&lt;10,10,'Данные индикаторов'!R36))*(1/'Данные индикаторов'!S36),0.5))*('Данные индикаторов'!V36)*('Данные индикаторов'!X36),(1/3)),-1)+POWER(POWER((1*('Данные индикаторов'!W36)*('Данные индикаторов'!Y36)),(1/3)),-1))/2,-1)/POWER((((POWER((10/IF('Данные индикаторов'!R36&lt;10,10,'Данные индикаторов'!R36))*(1/'Данные индикаторов'!S36),0.5)+1)/2)*(('Данные индикаторов'!V36+'Данные индикаторов'!W36)/2)*(('Данные индикаторов'!X36+'Данные индикаторов'!Y36)/2)),(1/3))),IF(OR('Данные индикаторов'!R36="No data",'Данные индикаторов'!S36="No data"),"x",1-(POWER((POWER(POWER((POWER((10/IF('Данные индикаторов'!R36&lt;10,10,'Данные индикаторов'!R36))*(1/'Данные индикаторов'!S36),0.5))*(POWER(('Данные индикаторов'!V36*'Данные индикаторов'!T36),0.5))*('Данные индикаторов'!X36),(1/3)),-1)+POWER(POWER(1*(POWER(('Данные индикаторов'!W36*'Данные индикаторов'!U36),0.5))*('Данные индикаторов'!Y36),(1/3)),-1))/2,-1)/POWER((((POWER((10/IF('Данные индикаторов'!R36&lt;10,10,'Данные индикаторов'!R36))*(1/'Данные индикаторов'!S36),0.5)+1)/2)*((POWER(('Данные индикаторов'!V36*'Данные индикаторов'!T36),0.5)+POWER(('Данные индикаторов'!W36*'Данные индикаторов'!U36),0.5))/2)*(('Данные индикаторов'!X36+'Данные индикаторов'!Y36)/2)),(1/3))))))</f>
        <v>0.21985760765754714</v>
      </c>
      <c r="I34" s="278">
        <f t="shared" si="56"/>
        <v>4</v>
      </c>
      <c r="J34" s="278">
        <f>IF('Данные индикаторов'!Z36="No data","x",ROUND(IF('Данные индикаторов'!Z36&gt;J$55,10,IF('Данные индикаторов'!Z36&lt;J$54,0,10-(J$55-'Данные индикаторов'!Z36)/(J$55-J$54)*10)),1))</f>
        <v>4.5</v>
      </c>
      <c r="K34" s="276">
        <f t="shared" si="2"/>
        <v>4.3</v>
      </c>
      <c r="L34" s="293">
        <f>SUM(IF('Данные индикаторов'!AA36=0,0,'Данные индикаторов'!AA36/1000000),SUM('Данные индикаторов'!AB36:AC36))</f>
        <v>69.102429000000001</v>
      </c>
      <c r="M34" s="293">
        <f>L34/(SUM('Данные индикаторов'!BK$36:'Данные индикаторов'!BK$41))*1000000</f>
        <v>10.547895684825914</v>
      </c>
      <c r="N34" s="278">
        <f t="shared" si="57"/>
        <v>0.5</v>
      </c>
      <c r="O34" s="278">
        <f>IF('Данные индикаторов'!AD36="No data","x",ROUND(IF('Данные индикаторов'!AD36&gt;O$55,10,IF('Данные индикаторов'!AD36&lt;O$54,0,10-(O$55-'Данные индикаторов'!AD36)/(O$55-O$54)*10)),1))</f>
        <v>0.1</v>
      </c>
      <c r="P34" s="279">
        <f>IF('Данные индикаторов'!Q36="No data","x",ROUND(IF('Данные индикаторов'!Q36&gt;P$55,10,IF('Данные индикаторов'!Q36&lt;P$54,0,10-(P$55-'Данные индикаторов'!Q36)/(P$55-P$54)*10)),1))</f>
        <v>0</v>
      </c>
      <c r="Q34" s="276">
        <f t="shared" si="4"/>
        <v>0.2</v>
      </c>
      <c r="R34" s="273">
        <f t="shared" si="5"/>
        <v>3.4</v>
      </c>
      <c r="S34" s="284">
        <f>IF(AND('Данные индикаторов'!AE36="No data",'Данные индикаторов'!AF36="No data",'Данные индикаторов'!AG36="No data"),"x",SUM('Данные индикаторов'!AE36:AG36))</f>
        <v>6.5330545082655345E-2</v>
      </c>
      <c r="T34" s="279">
        <f t="shared" si="58"/>
        <v>2.2000000000000002</v>
      </c>
      <c r="U34" s="279">
        <f>IF('Данные индикаторов'!AH36="No data","x",'Данные индикаторов'!AH36)</f>
        <v>7</v>
      </c>
      <c r="V34" s="276">
        <f t="shared" si="7"/>
        <v>5.0999999999999996</v>
      </c>
      <c r="W34" s="278" t="str">
        <f>IF('Данные индикаторов'!AI36="No data","x",ROUND(IF('Данные индикаторов'!AI36&gt;W$55,10,IF('Данные индикаторов'!AI36&lt;W$54,0,10-(W$55-'Данные индикаторов'!AI36)/(W$55-W$54)*10)),1))</f>
        <v>x</v>
      </c>
      <c r="X34" s="278">
        <f>IF('Данные индикаторов'!AJ36="No data","x",ROUND(IF('Данные индикаторов'!AJ36&gt;X$55,10,IF('Данные индикаторов'!AJ36&lt;X$54,0,10-(X$55-'Данные индикаторов'!AJ36)/(X$55-X$54)*10)),1))</f>
        <v>2.5</v>
      </c>
      <c r="Y34" s="288" t="str">
        <f>IF('Данные индикаторов'!AQ36="No data","x",ROUND(IF('Данные индикаторов'!AQ36&gt;Y$55,10,IF('Данные индикаторов'!AQ36&lt;Y$54,0,10-(Y$55-'Данные индикаторов'!AQ36)/(Y$55-Y$54)*10)),1))</f>
        <v>x</v>
      </c>
      <c r="Z34" s="288" t="str">
        <f>IF('Данные индикаторов'!AR36="No data","x",ROUND(IF('Данные индикаторов'!AR36&gt;Z$55,10,IF('Данные индикаторов'!AR36&lt;Z$54,0,10-(Z$55-'Данные индикаторов'!AR36)/(Z$55-Z$54)*10)),1))</f>
        <v>x</v>
      </c>
      <c r="AA34" s="279" t="str">
        <f t="shared" si="8"/>
        <v>x</v>
      </c>
      <c r="AB34" s="276">
        <f t="shared" si="9"/>
        <v>2.5</v>
      </c>
      <c r="AC34" s="278">
        <f>IF('Данные индикаторов'!AL36="No data","x",ROUND(IF('Данные индикаторов'!AL36&gt;AC$55,10,IF('Данные индикаторов'!AL36&lt;AC$54,0,10-(AC$55-'Данные индикаторов'!AL36)/(AC$55-AC$54)*10)),1))</f>
        <v>2.2000000000000002</v>
      </c>
      <c r="AD34" s="276">
        <f t="shared" si="10"/>
        <v>2.2000000000000002</v>
      </c>
      <c r="AE34" s="291" t="str">
        <f>IF(OR('Данные индикаторов'!AM36="No data",'Данные индикаторов'!BK36="No data"),"x",('Данные индикаторов'!AM36/'Данные индикаторов'!BK36))</f>
        <v>x</v>
      </c>
      <c r="AF34" s="276" t="str">
        <f t="shared" si="59"/>
        <v>x</v>
      </c>
      <c r="AG34" s="278">
        <f>IF('Данные индикаторов'!AN36="No data","x",ROUND(IF('Данные индикаторов'!AN36&lt;$AG$54,10,IF('Данные индикаторов'!AN36&gt;$AG$55,0,($AG$55-'Данные индикаторов'!AN36)/($AG$55-$AG$54)*10)),1))</f>
        <v>5.6</v>
      </c>
      <c r="AH34" s="278">
        <f>IF('Данные индикаторов'!AO36="No data","x",ROUND(IF('Данные индикаторов'!AO36&gt;$AH$55,10,IF('Данные индикаторов'!AO36&lt;$AH$54,0,10-($AH$55-'Данные индикаторов'!AO36)/($AH$55-$AH$54)*10)),1))</f>
        <v>0</v>
      </c>
      <c r="AI34" s="288">
        <f>IF('Данные индикаторов'!AP36="No data","x",ROUND(IF('Данные индикаторов'!AP36&gt;$AI$55,10,IF('Данные индикаторов'!AP36&lt;$AI$54,0,10-($AI$55-'Данные индикаторов'!AP36)/($AI$55-$AI$54)*10)),1))</f>
        <v>0.9</v>
      </c>
      <c r="AJ34" s="278">
        <f t="shared" si="12"/>
        <v>0.9</v>
      </c>
      <c r="AK34" s="276">
        <f t="shared" si="13"/>
        <v>2.2000000000000002</v>
      </c>
      <c r="AL34" s="273">
        <f t="shared" si="14"/>
        <v>3.1</v>
      </c>
    </row>
    <row r="35" spans="1:38" ht="15.75">
      <c r="A35" s="329" t="s">
        <v>251</v>
      </c>
      <c r="B35" s="330" t="s">
        <v>253</v>
      </c>
      <c r="C35" s="328" t="s">
        <v>95</v>
      </c>
      <c r="D35" s="278">
        <f>ROUND(IF('Данные индикаторов'!O37="No data",IF((0.1233*LN('Данные индикаторов'!AU37)-0.4559)&gt;D$55,0,IF((0.1233*LN('Данные индикаторов'!AU37)-0.4559)&lt;D$54,10,(D$55-(0.1233*LN('Данные индикаторов'!AU37)-0.4559))/(D$55-D$54)*10)),IF('Данные индикаторов'!O37&gt;D$55,0,IF('Данные индикаторов'!O37&lt;D$54,10,(D$55-'Данные индикаторов'!O37)/(D$55-D$54)*10))),1)</f>
        <v>2.6</v>
      </c>
      <c r="E35" s="278">
        <f>IF('Данные индикаторов'!P37="No data","x",ROUND((IF('Данные индикаторов'!P37=E$54,0,IF(LOG('Данные индикаторов'!P37*1000)&gt;E$55,10,10-(E$55-LOG('Данные индикаторов'!P37*1000))/(E$55-E$54)*10))),1))</f>
        <v>0</v>
      </c>
      <c r="F35" s="279">
        <f>IF('Данные индикаторов'!AK37="No data","x",ROUND(IF('Данные индикаторов'!AK37&gt;F$55,10,IF('Данные индикаторов'!AK37&lt;F$54,0,10-(F$55-'Данные индикаторов'!AK37)/(F$55-F$54)*10)),1))</f>
        <v>5</v>
      </c>
      <c r="G35" s="276">
        <f t="shared" si="0"/>
        <v>2.8</v>
      </c>
      <c r="H35" s="284">
        <f>IF(OR('Данные индикаторов'!R37="No data",'Данные индикаторов'!S37="No data"),"x",IF(OR('Данные индикаторов'!T37="No data",'Данные индикаторов'!U37="No data"),1-(POWER((POWER(POWER((POWER((10/IF('Данные индикаторов'!R37&lt;10,10,'Данные индикаторов'!R37))*(1/'Данные индикаторов'!S37),0.5))*('Данные индикаторов'!V37)*('Данные индикаторов'!X37),(1/3)),-1)+POWER(POWER((1*('Данные индикаторов'!W37)*('Данные индикаторов'!Y37)),(1/3)),-1))/2,-1)/POWER((((POWER((10/IF('Данные индикаторов'!R37&lt;10,10,'Данные индикаторов'!R37))*(1/'Данные индикаторов'!S37),0.5)+1)/2)*(('Данные индикаторов'!V37+'Данные индикаторов'!W37)/2)*(('Данные индикаторов'!X37+'Данные индикаторов'!Y37)/2)),(1/3))),IF(OR('Данные индикаторов'!R37="No data",'Данные индикаторов'!S37="No data"),"x",1-(POWER((POWER(POWER((POWER((10/IF('Данные индикаторов'!R37&lt;10,10,'Данные индикаторов'!R37))*(1/'Данные индикаторов'!S37),0.5))*(POWER(('Данные индикаторов'!V37*'Данные индикаторов'!T37),0.5))*('Данные индикаторов'!X37),(1/3)),-1)+POWER(POWER(1*(POWER(('Данные индикаторов'!W37*'Данные индикаторов'!U37),0.5))*('Данные индикаторов'!Y37),(1/3)),-1))/2,-1)/POWER((((POWER((10/IF('Данные индикаторов'!R37&lt;10,10,'Данные индикаторов'!R37))*(1/'Данные индикаторов'!S37),0.5)+1)/2)*((POWER(('Данные индикаторов'!V37*'Данные индикаторов'!T37),0.5)+POWER(('Данные индикаторов'!W37*'Данные индикаторов'!U37),0.5))/2)*(('Данные индикаторов'!X37+'Данные индикаторов'!Y37)/2)),(1/3))))))</f>
        <v>0.14923146349956107</v>
      </c>
      <c r="I35" s="278">
        <f t="shared" si="56"/>
        <v>2.7</v>
      </c>
      <c r="J35" s="278">
        <f>IF('Данные индикаторов'!Z37="No data","x",ROUND(IF('Данные индикаторов'!Z37&gt;J$55,10,IF('Данные индикаторов'!Z37&lt;J$54,0,10-(J$55-'Данные индикаторов'!Z37)/(J$55-J$54)*10)),1))</f>
        <v>4.5</v>
      </c>
      <c r="K35" s="276">
        <f t="shared" si="2"/>
        <v>3.6</v>
      </c>
      <c r="L35" s="293">
        <f>SUM(IF('Данные индикаторов'!AA37=0,0,'Данные индикаторов'!AA37/1000000),SUM('Данные индикаторов'!AB37:AC37))</f>
        <v>69.102429000000001</v>
      </c>
      <c r="M35" s="293">
        <f>L35/(SUM('Данные индикаторов'!BK$36:'Данные индикаторов'!BK$41))*1000000</f>
        <v>10.547895684825914</v>
      </c>
      <c r="N35" s="278">
        <f t="shared" si="57"/>
        <v>0.5</v>
      </c>
      <c r="O35" s="278">
        <f>IF('Данные индикаторов'!AD37="No data","x",ROUND(IF('Данные индикаторов'!AD37&gt;O$55,10,IF('Данные индикаторов'!AD37&lt;O$54,0,10-(O$55-'Данные индикаторов'!AD37)/(O$55-O$54)*10)),1))</f>
        <v>0.1</v>
      </c>
      <c r="P35" s="279">
        <f>IF('Данные индикаторов'!Q37="No data","x",ROUND(IF('Данные индикаторов'!Q37&gt;P$55,10,IF('Данные индикаторов'!Q37&lt;P$54,0,10-(P$55-'Данные индикаторов'!Q37)/(P$55-P$54)*10)),1))</f>
        <v>0</v>
      </c>
      <c r="Q35" s="276">
        <f t="shared" si="4"/>
        <v>0.2</v>
      </c>
      <c r="R35" s="273">
        <f t="shared" si="5"/>
        <v>2.4</v>
      </c>
      <c r="S35" s="284">
        <f>IF(AND('Данные индикаторов'!AE37="No data",'Данные индикаторов'!AF37="No data",'Данные индикаторов'!AG37="No data"),"x",SUM('Данные индикаторов'!AE37:AG37))</f>
        <v>6.5903939578068185E-2</v>
      </c>
      <c r="T35" s="279">
        <f t="shared" si="58"/>
        <v>2.2000000000000002</v>
      </c>
      <c r="U35" s="279">
        <f>IF('Данные индикаторов'!AH37="No data","x",'Данные индикаторов'!AH37)</f>
        <v>1</v>
      </c>
      <c r="V35" s="276">
        <f t="shared" si="7"/>
        <v>1.6</v>
      </c>
      <c r="W35" s="278" t="str">
        <f>IF('Данные индикаторов'!AI37="No data","x",ROUND(IF('Данные индикаторов'!AI37&gt;W$55,10,IF('Данные индикаторов'!AI37&lt;W$54,0,10-(W$55-'Данные индикаторов'!AI37)/(W$55-W$54)*10)),1))</f>
        <v>x</v>
      </c>
      <c r="X35" s="278">
        <f>IF('Данные индикаторов'!AJ37="No data","x",ROUND(IF('Данные индикаторов'!AJ37&gt;X$55,10,IF('Данные индикаторов'!AJ37&lt;X$54,0,10-(X$55-'Данные индикаторов'!AJ37)/(X$55-X$54)*10)),1))</f>
        <v>4.3</v>
      </c>
      <c r="Y35" s="288" t="str">
        <f>IF('Данные индикаторов'!AQ37="No data","x",ROUND(IF('Данные индикаторов'!AQ37&gt;Y$55,10,IF('Данные индикаторов'!AQ37&lt;Y$54,0,10-(Y$55-'Данные индикаторов'!AQ37)/(Y$55-Y$54)*10)),1))</f>
        <v>x</v>
      </c>
      <c r="Z35" s="288" t="str">
        <f>IF('Данные индикаторов'!AR37="No data","x",ROUND(IF('Данные индикаторов'!AR37&gt;Z$55,10,IF('Данные индикаторов'!AR37&lt;Z$54,0,10-(Z$55-'Данные индикаторов'!AR37)/(Z$55-Z$54)*10)),1))</f>
        <v>x</v>
      </c>
      <c r="AA35" s="279" t="str">
        <f t="shared" si="8"/>
        <v>x</v>
      </c>
      <c r="AB35" s="276">
        <f t="shared" ref="AB35:AB53" si="60">IF(AND(W35="x",X35="x",AA35="x"),"x",ROUND(AVERAGE(W35,X35,AA35),1))</f>
        <v>4.3</v>
      </c>
      <c r="AC35" s="278">
        <f>IF('Данные индикаторов'!AL37="No data","x",ROUND(IF('Данные индикаторов'!AL37&gt;AC$55,10,IF('Данные индикаторов'!AL37&lt;AC$54,0,10-(AC$55-'Данные индикаторов'!AL37)/(AC$55-AC$54)*10)),1))</f>
        <v>3.5</v>
      </c>
      <c r="AD35" s="276">
        <f t="shared" si="10"/>
        <v>3.5</v>
      </c>
      <c r="AE35" s="291" t="str">
        <f>IF(OR('Данные индикаторов'!AM37="No data",'Данные индикаторов'!BK37="No data"),"x",('Данные индикаторов'!AM37/'Данные индикаторов'!BK37))</f>
        <v>x</v>
      </c>
      <c r="AF35" s="276" t="str">
        <f t="shared" si="59"/>
        <v>x</v>
      </c>
      <c r="AG35" s="278">
        <f>IF('Данные индикаторов'!AN37="No data","x",ROUND(IF('Данные индикаторов'!AN37&lt;$AG$54,10,IF('Данные индикаторов'!AN37&gt;$AG$55,0,($AG$55-'Данные индикаторов'!AN37)/($AG$55-$AG$54)*10)),1))</f>
        <v>5.6</v>
      </c>
      <c r="AH35" s="278">
        <f>IF('Данные индикаторов'!AO37="No data","x",ROUND(IF('Данные индикаторов'!AO37&gt;$AH$55,10,IF('Данные индикаторов'!AO37&lt;$AH$54,0,10-($AH$55-'Данные индикаторов'!AO37)/($AH$55-$AH$54)*10)),1))</f>
        <v>0</v>
      </c>
      <c r="AI35" s="288">
        <f>IF('Данные индикаторов'!AP37="No data","x",ROUND(IF('Данные индикаторов'!AP37&gt;$AI$55,10,IF('Данные индикаторов'!AP37&lt;$AI$54,0,10-($AI$55-'Данные индикаторов'!AP37)/($AI$55-$AI$54)*10)),1))</f>
        <v>0.9</v>
      </c>
      <c r="AJ35" s="278">
        <f t="shared" si="12"/>
        <v>0.9</v>
      </c>
      <c r="AK35" s="276">
        <f t="shared" si="13"/>
        <v>2.2000000000000002</v>
      </c>
      <c r="AL35" s="273">
        <f t="shared" ref="AL35:AL53" si="61">IF(AND(AD35="x",AF35="x"),ROUND((10-GEOMEAN(((10-AB35)/10*9+1),((10-V35)/10*9+1),((10-AK35)/10*9+1)))/9*10,1),IF(AND(AB35="x",AF35="x"),ROUND((10-GEOMEAN(((10-V35)/10*9+1),((10-AD35)/10*9+1),((10-AK35)/10*9+1)))/9*10,1),IF(AND(AD35="x",AF35="x"),ROUND((10-GEOMEAN(((10-V35)/10*9+1),((10-AB35)/10*9+1),((10-AK35)/10*9+1)))/9*10,1),IF(AF35="x",ROUND((10-GEOMEAN(((10-V35)/10*9+1),((10-AB35)/10*9+1),((10-AD35)/10*9+1),((10-AK35)/10*9+1)))/9*10,1),IF(AF35&lt;ROUND((10-GEOMEAN(((10-V35)/10*9+1),((10-AB35)/10*9+1),((10-AD35)/10*9+1),((10-AK35)/10*9+1)))/9*10,1),ROUND((10-GEOMEAN(((10-V35)/10*9+1),((10-AB35)/10*9+1),((10-AD35)/10*9+1),((10-AK35)/10*9+1)))/9*10,1),ROUND((10-GEOMEAN(((10-V35)/10*9+1),((10-AB35)/10*9+1),((10-AD35)/10*9+1),((10-AF35)/10*9+1),((10-AK35)/10*9+1)))/9*10,1))))))</f>
        <v>3</v>
      </c>
    </row>
    <row r="36" spans="1:38" ht="15.75">
      <c r="A36" s="329" t="s">
        <v>251</v>
      </c>
      <c r="B36" s="330" t="s">
        <v>254</v>
      </c>
      <c r="C36" s="328" t="s">
        <v>96</v>
      </c>
      <c r="D36" s="278">
        <f>ROUND(IF('Данные индикаторов'!O38="No data",IF((0.1233*LN('Данные индикаторов'!AU38)-0.4559)&gt;D$55,0,IF((0.1233*LN('Данные индикаторов'!AU38)-0.4559)&lt;D$54,10,(D$55-(0.1233*LN('Данные индикаторов'!AU38)-0.4559))/(D$55-D$54)*10)),IF('Данные индикаторов'!O38&gt;D$55,0,IF('Данные индикаторов'!O38&lt;D$54,10,(D$55-'Данные индикаторов'!O38)/(D$55-D$54)*10))),1)</f>
        <v>3.5</v>
      </c>
      <c r="E36" s="278">
        <f>IF('Данные индикаторов'!P38="No data","x",ROUND((IF('Данные индикаторов'!P38=E$54,0,IF(LOG('Данные индикаторов'!P38*1000)&gt;E$55,10,10-(E$55-LOG('Данные индикаторов'!P38*1000))/(E$55-E$54)*10))),1))</f>
        <v>0</v>
      </c>
      <c r="F36" s="279">
        <f>IF('Данные индикаторов'!AK38="No data","x",ROUND(IF('Данные индикаторов'!AK38&gt;F$55,10,IF('Данные индикаторов'!AK38&lt;F$54,0,10-(F$55-'Данные индикаторов'!AK38)/(F$55-F$54)*10)),1))</f>
        <v>6.2</v>
      </c>
      <c r="G36" s="276">
        <f t="shared" ref="G36:G53" si="62">ROUND(IF(E36="x",(10-GEOMEAN(((10-D36)/10*9+1),((10-F36)/10*9+1)))/9*10,(10-GEOMEAN(((10-D36)/10*9+1),((10-E36)/10*9+1),((10-F36)/10*9+1)))/9*10),1)</f>
        <v>3.7</v>
      </c>
      <c r="H36" s="284">
        <f>IF(OR('Данные индикаторов'!R38="No data",'Данные индикаторов'!S38="No data"),"x",IF(OR('Данные индикаторов'!T38="No data",'Данные индикаторов'!U38="No data"),1-(POWER((POWER(POWER((POWER((10/IF('Данные индикаторов'!R38&lt;10,10,'Данные индикаторов'!R38))*(1/'Данные индикаторов'!S38),0.5))*('Данные индикаторов'!V38)*('Данные индикаторов'!X38),(1/3)),-1)+POWER(POWER((1*('Данные индикаторов'!W38)*('Данные индикаторов'!Y38)),(1/3)),-1))/2,-1)/POWER((((POWER((10/IF('Данные индикаторов'!R38&lt;10,10,'Данные индикаторов'!R38))*(1/'Данные индикаторов'!S38),0.5)+1)/2)*(('Данные индикаторов'!V38+'Данные индикаторов'!W38)/2)*(('Данные индикаторов'!X38+'Данные индикаторов'!Y38)/2)),(1/3))),IF(OR('Данные индикаторов'!R38="No data",'Данные индикаторов'!S38="No data"),"x",1-(POWER((POWER(POWER((POWER((10/IF('Данные индикаторов'!R38&lt;10,10,'Данные индикаторов'!R38))*(1/'Данные индикаторов'!S38),0.5))*(POWER(('Данные индикаторов'!V38*'Данные индикаторов'!T38),0.5))*('Данные индикаторов'!X38),(1/3)),-1)+POWER(POWER(1*(POWER(('Данные индикаторов'!W38*'Данные индикаторов'!U38),0.5))*('Данные индикаторов'!Y38),(1/3)),-1))/2,-1)/POWER((((POWER((10/IF('Данные индикаторов'!R38&lt;10,10,'Данные индикаторов'!R38))*(1/'Данные индикаторов'!S38),0.5)+1)/2)*((POWER(('Данные индикаторов'!V38*'Данные индикаторов'!T38),0.5)+POWER(('Данные индикаторов'!W38*'Данные индикаторов'!U38),0.5))/2)*(('Данные индикаторов'!X38+'Данные индикаторов'!Y38)/2)),(1/3))))))</f>
        <v>0.17455477625495974</v>
      </c>
      <c r="I36" s="278">
        <f t="shared" si="56"/>
        <v>3.2</v>
      </c>
      <c r="J36" s="278">
        <f>IF('Данные индикаторов'!Z38="No data","x",ROUND(IF('Данные индикаторов'!Z38&gt;J$55,10,IF('Данные индикаторов'!Z38&lt;J$54,0,10-(J$55-'Данные индикаторов'!Z38)/(J$55-J$54)*10)),1))</f>
        <v>4.5</v>
      </c>
      <c r="K36" s="276">
        <f t="shared" si="2"/>
        <v>3.9</v>
      </c>
      <c r="L36" s="293">
        <f>SUM(IF('Данные индикаторов'!AA38=0,0,'Данные индикаторов'!AA38/1000000),SUM('Данные индикаторов'!AB38:AC38))</f>
        <v>69.102429000000001</v>
      </c>
      <c r="M36" s="293">
        <f>L36/(SUM('Данные индикаторов'!BK$36:'Данные индикаторов'!BK$41))*1000000</f>
        <v>10.547895684825914</v>
      </c>
      <c r="N36" s="278">
        <f t="shared" si="57"/>
        <v>0.5</v>
      </c>
      <c r="O36" s="278">
        <f>IF('Данные индикаторов'!AD38="No data","x",ROUND(IF('Данные индикаторов'!AD38&gt;O$55,10,IF('Данные индикаторов'!AD38&lt;O$54,0,10-(O$55-'Данные индикаторов'!AD38)/(O$55-O$54)*10)),1))</f>
        <v>0.1</v>
      </c>
      <c r="P36" s="279">
        <f>IF('Данные индикаторов'!Q38="No data","x",ROUND(IF('Данные индикаторов'!Q38&gt;P$55,10,IF('Данные индикаторов'!Q38&lt;P$54,0,10-(P$55-'Данные индикаторов'!Q38)/(P$55-P$54)*10)),1))</f>
        <v>0</v>
      </c>
      <c r="Q36" s="276">
        <f t="shared" si="4"/>
        <v>0.2</v>
      </c>
      <c r="R36" s="273">
        <f t="shared" si="5"/>
        <v>2.9</v>
      </c>
      <c r="S36" s="284">
        <f>IF(AND('Данные индикаторов'!AE38="No data",'Данные индикаторов'!AF38="No data",'Данные индикаторов'!AG38="No data"),"x",SUM('Данные индикаторов'!AE38:AG38))</f>
        <v>6.5872061328142703E-2</v>
      </c>
      <c r="T36" s="279">
        <f t="shared" si="58"/>
        <v>2.2000000000000002</v>
      </c>
      <c r="U36" s="279">
        <f>IF('Данные индикаторов'!AH38="No data","x",'Данные индикаторов'!AH38)</f>
        <v>5</v>
      </c>
      <c r="V36" s="276">
        <f t="shared" si="7"/>
        <v>3.7</v>
      </c>
      <c r="W36" s="278" t="str">
        <f>IF('Данные индикаторов'!AI38="No data","x",ROUND(IF('Данные индикаторов'!AI38&gt;W$55,10,IF('Данные индикаторов'!AI38&lt;W$54,0,10-(W$55-'Данные индикаторов'!AI38)/(W$55-W$54)*10)),1))</f>
        <v>x</v>
      </c>
      <c r="X36" s="278">
        <f>IF('Данные индикаторов'!AJ38="No data","x",ROUND(IF('Данные индикаторов'!AJ38&gt;X$55,10,IF('Данные индикаторов'!AJ38&lt;X$54,0,10-(X$55-'Данные индикаторов'!AJ38)/(X$55-X$54)*10)),1))</f>
        <v>3.9</v>
      </c>
      <c r="Y36" s="288" t="str">
        <f>IF('Данные индикаторов'!AQ38="No data","x",ROUND(IF('Данные индикаторов'!AQ38&gt;Y$55,10,IF('Данные индикаторов'!AQ38&lt;Y$54,0,10-(Y$55-'Данные индикаторов'!AQ38)/(Y$55-Y$54)*10)),1))</f>
        <v>x</v>
      </c>
      <c r="Z36" s="288" t="str">
        <f>IF('Данные индикаторов'!AR38="No data","x",ROUND(IF('Данные индикаторов'!AR38&gt;Z$55,10,IF('Данные индикаторов'!AR38&lt;Z$54,0,10-(Z$55-'Данные индикаторов'!AR38)/(Z$55-Z$54)*10)),1))</f>
        <v>x</v>
      </c>
      <c r="AA36" s="279" t="str">
        <f t="shared" ref="AA36:AA53" si="63">IF(AND(Y36="x",Z36="x"),"x",ROUND(AVERAGE(Y36,Z36),1))</f>
        <v>x</v>
      </c>
      <c r="AB36" s="276">
        <f t="shared" si="60"/>
        <v>3.9</v>
      </c>
      <c r="AC36" s="278">
        <f>IF('Данные индикаторов'!AL38="No data","x",ROUND(IF('Данные индикаторов'!AL38&gt;AC$55,10,IF('Данные индикаторов'!AL38&lt;AC$54,0,10-(AC$55-'Данные индикаторов'!AL38)/(AC$55-AC$54)*10)),1))</f>
        <v>1</v>
      </c>
      <c r="AD36" s="276">
        <f t="shared" si="10"/>
        <v>1</v>
      </c>
      <c r="AE36" s="291" t="str">
        <f>IF(OR('Данные индикаторов'!AM38="No data",'Данные индикаторов'!BK38="No data"),"x",('Данные индикаторов'!AM38/'Данные индикаторов'!BK38))</f>
        <v>x</v>
      </c>
      <c r="AF36" s="276" t="str">
        <f t="shared" si="59"/>
        <v>x</v>
      </c>
      <c r="AG36" s="278">
        <f>IF('Данные индикаторов'!AN38="No data","x",ROUND(IF('Данные индикаторов'!AN38&lt;$AG$54,10,IF('Данные индикаторов'!AN38&gt;$AG$55,0,($AG$55-'Данные индикаторов'!AN38)/($AG$55-$AG$54)*10)),1))</f>
        <v>5.6</v>
      </c>
      <c r="AH36" s="278">
        <f>IF('Данные индикаторов'!AO38="No data","x",ROUND(IF('Данные индикаторов'!AO38&gt;$AH$55,10,IF('Данные индикаторов'!AO38&lt;$AH$54,0,10-($AH$55-'Данные индикаторов'!AO38)/($AH$55-$AH$54)*10)),1))</f>
        <v>0</v>
      </c>
      <c r="AI36" s="288">
        <f>IF('Данные индикаторов'!AP38="No data","x",ROUND(IF('Данные индикаторов'!AP38&gt;$AI$55,10,IF('Данные индикаторов'!AP38&lt;$AI$54,0,10-($AI$55-'Данные индикаторов'!AP38)/($AI$55-$AI$54)*10)),1))</f>
        <v>0.9</v>
      </c>
      <c r="AJ36" s="278">
        <f t="shared" si="12"/>
        <v>0.9</v>
      </c>
      <c r="AK36" s="276">
        <f t="shared" si="13"/>
        <v>2.2000000000000002</v>
      </c>
      <c r="AL36" s="273">
        <f t="shared" si="61"/>
        <v>2.8</v>
      </c>
    </row>
    <row r="37" spans="1:38" ht="15.75">
      <c r="A37" s="329" t="s">
        <v>251</v>
      </c>
      <c r="B37" s="330" t="s">
        <v>255</v>
      </c>
      <c r="C37" s="328" t="s">
        <v>97</v>
      </c>
      <c r="D37" s="278">
        <f>ROUND(IF('Данные индикаторов'!O39="No data",IF((0.1233*LN('Данные индикаторов'!AU39)-0.4559)&gt;D$55,0,IF((0.1233*LN('Данные индикаторов'!AU39)-0.4559)&lt;D$54,10,(D$55-(0.1233*LN('Данные индикаторов'!AU39)-0.4559))/(D$55-D$54)*10)),IF('Данные индикаторов'!O39&gt;D$55,0,IF('Данные индикаторов'!O39&lt;D$54,10,(D$55-'Данные индикаторов'!O39)/(D$55-D$54)*10))),1)</f>
        <v>4.0999999999999996</v>
      </c>
      <c r="E37" s="278">
        <f>IF('Данные индикаторов'!P39="No data","x",ROUND((IF('Данные индикаторов'!P39=E$54,0,IF(LOG('Данные индикаторов'!P39*1000)&gt;E$55,10,10-(E$55-LOG('Данные индикаторов'!P39*1000))/(E$55-E$54)*10))),1))</f>
        <v>0</v>
      </c>
      <c r="F37" s="279">
        <f>IF('Данные индикаторов'!AK39="No data","x",ROUND(IF('Данные индикаторов'!AK39&gt;F$55,10,IF('Данные индикаторов'!AK39&lt;F$54,0,10-(F$55-'Данные индикаторов'!AK39)/(F$55-F$54)*10)),1))</f>
        <v>8.6</v>
      </c>
      <c r="G37" s="276">
        <f t="shared" si="62"/>
        <v>5.3</v>
      </c>
      <c r="H37" s="284">
        <f>IF(OR('Данные индикаторов'!R39="No data",'Данные индикаторов'!S39="No data"),"x",IF(OR('Данные индикаторов'!T39="No data",'Данные индикаторов'!U39="No data"),1-(POWER((POWER(POWER((POWER((10/IF('Данные индикаторов'!R39&lt;10,10,'Данные индикаторов'!R39))*(1/'Данные индикаторов'!S39),0.5))*('Данные индикаторов'!V39)*('Данные индикаторов'!X39),(1/3)),-1)+POWER(POWER((1*('Данные индикаторов'!W39)*('Данные индикаторов'!Y39)),(1/3)),-1))/2,-1)/POWER((((POWER((10/IF('Данные индикаторов'!R39&lt;10,10,'Данные индикаторов'!R39))*(1/'Данные индикаторов'!S39),0.5)+1)/2)*(('Данные индикаторов'!V39+'Данные индикаторов'!W39)/2)*(('Данные индикаторов'!X39+'Данные индикаторов'!Y39)/2)),(1/3))),IF(OR('Данные индикаторов'!R39="No data",'Данные индикаторов'!S39="No data"),"x",1-(POWER((POWER(POWER((POWER((10/IF('Данные индикаторов'!R39&lt;10,10,'Данные индикаторов'!R39))*(1/'Данные индикаторов'!S39),0.5))*(POWER(('Данные индикаторов'!V39*'Данные индикаторов'!T39),0.5))*('Данные индикаторов'!X39),(1/3)),-1)+POWER(POWER(1*(POWER(('Данные индикаторов'!W39*'Данные индикаторов'!U39),0.5))*('Данные индикаторов'!Y39),(1/3)),-1))/2,-1)/POWER((((POWER((10/IF('Данные индикаторов'!R39&lt;10,10,'Данные индикаторов'!R39))*(1/'Данные индикаторов'!S39),0.5)+1)/2)*((POWER(('Данные индикаторов'!V39*'Данные индикаторов'!T39),0.5)+POWER(('Данные индикаторов'!W39*'Данные индикаторов'!U39),0.5))/2)*(('Данные индикаторов'!X39+'Данные индикаторов'!Y39)/2)),(1/3))))))</f>
        <v>0.16956181075765431</v>
      </c>
      <c r="I37" s="278">
        <f t="shared" si="56"/>
        <v>3.1</v>
      </c>
      <c r="J37" s="278">
        <f>IF('Данные индикаторов'!Z39="No data","x",ROUND(IF('Данные индикаторов'!Z39&gt;J$55,10,IF('Данные индикаторов'!Z39&lt;J$54,0,10-(J$55-'Данные индикаторов'!Z39)/(J$55-J$54)*10)),1))</f>
        <v>4.5</v>
      </c>
      <c r="K37" s="276">
        <f t="shared" si="2"/>
        <v>3.8</v>
      </c>
      <c r="L37" s="293">
        <f>SUM(IF('Данные индикаторов'!AA39=0,0,'Данные индикаторов'!AA39/1000000),SUM('Данные индикаторов'!AB39:AC39))</f>
        <v>69.102429000000001</v>
      </c>
      <c r="M37" s="293">
        <f>L37/(SUM('Данные индикаторов'!BK$36:'Данные индикаторов'!BK$41))*1000000</f>
        <v>10.547895684825914</v>
      </c>
      <c r="N37" s="278">
        <f t="shared" si="57"/>
        <v>0.5</v>
      </c>
      <c r="O37" s="278">
        <f>IF('Данные индикаторов'!AD39="No data","x",ROUND(IF('Данные индикаторов'!AD39&gt;O$55,10,IF('Данные индикаторов'!AD39&lt;O$54,0,10-(O$55-'Данные индикаторов'!AD39)/(O$55-O$54)*10)),1))</f>
        <v>0.1</v>
      </c>
      <c r="P37" s="279">
        <f>IF('Данные индикаторов'!Q39="No data","x",ROUND(IF('Данные индикаторов'!Q39&gt;P$55,10,IF('Данные индикаторов'!Q39&lt;P$54,0,10-(P$55-'Данные индикаторов'!Q39)/(P$55-P$54)*10)),1))</f>
        <v>0</v>
      </c>
      <c r="Q37" s="276">
        <f t="shared" si="4"/>
        <v>0.2</v>
      </c>
      <c r="R37" s="273">
        <f t="shared" si="5"/>
        <v>3.7</v>
      </c>
      <c r="S37" s="284">
        <f>IF(AND('Данные индикаторов'!AE39="No data",'Данные индикаторов'!AF39="No data",'Данные индикаторов'!AG39="No data"),"x",SUM('Данные индикаторов'!AE39:AG39))</f>
        <v>6.5330545082655345E-2</v>
      </c>
      <c r="T37" s="279">
        <f t="shared" si="58"/>
        <v>2.2000000000000002</v>
      </c>
      <c r="U37" s="279">
        <f>IF('Данные индикаторов'!AH39="No data","x",'Данные индикаторов'!AH39)</f>
        <v>1</v>
      </c>
      <c r="V37" s="276">
        <f t="shared" si="7"/>
        <v>1.6</v>
      </c>
      <c r="W37" s="278" t="str">
        <f>IF('Данные индикаторов'!AI39="No data","x",ROUND(IF('Данные индикаторов'!AI39&gt;W$55,10,IF('Данные индикаторов'!AI39&lt;W$54,0,10-(W$55-'Данные индикаторов'!AI39)/(W$55-W$54)*10)),1))</f>
        <v>x</v>
      </c>
      <c r="X37" s="278">
        <f>IF('Данные индикаторов'!AJ39="No data","x",ROUND(IF('Данные индикаторов'!AJ39&gt;X$55,10,IF('Данные индикаторов'!AJ39&lt;X$54,0,10-(X$55-'Данные индикаторов'!AJ39)/(X$55-X$54)*10)),1))</f>
        <v>5.4</v>
      </c>
      <c r="Y37" s="288" t="str">
        <f>IF('Данные индикаторов'!AQ39="No data","x",ROUND(IF('Данные индикаторов'!AQ39&gt;Y$55,10,IF('Данные индикаторов'!AQ39&lt;Y$54,0,10-(Y$55-'Данные индикаторов'!AQ39)/(Y$55-Y$54)*10)),1))</f>
        <v>x</v>
      </c>
      <c r="Z37" s="288" t="str">
        <f>IF('Данные индикаторов'!AR39="No data","x",ROUND(IF('Данные индикаторов'!AR39&gt;Z$55,10,IF('Данные индикаторов'!AR39&lt;Z$54,0,10-(Z$55-'Данные индикаторов'!AR39)/(Z$55-Z$54)*10)),1))</f>
        <v>x</v>
      </c>
      <c r="AA37" s="279" t="str">
        <f t="shared" si="63"/>
        <v>x</v>
      </c>
      <c r="AB37" s="276">
        <f t="shared" si="60"/>
        <v>5.4</v>
      </c>
      <c r="AC37" s="278">
        <f>IF('Данные индикаторов'!AL39="No data","x",ROUND(IF('Данные индикаторов'!AL39&gt;AC$55,10,IF('Данные индикаторов'!AL39&lt;AC$54,0,10-(AC$55-'Данные индикаторов'!AL39)/(AC$55-AC$54)*10)),1))</f>
        <v>1.8</v>
      </c>
      <c r="AD37" s="276">
        <f t="shared" si="10"/>
        <v>1.8</v>
      </c>
      <c r="AE37" s="291" t="str">
        <f>IF(OR('Данные индикаторов'!AM39="No data",'Данные индикаторов'!BK39="No data"),"x",('Данные индикаторов'!AM39/'Данные индикаторов'!BK39))</f>
        <v>x</v>
      </c>
      <c r="AF37" s="276" t="str">
        <f t="shared" si="59"/>
        <v>x</v>
      </c>
      <c r="AG37" s="278">
        <f>IF('Данные индикаторов'!AN39="No data","x",ROUND(IF('Данные индикаторов'!AN39&lt;$AG$54,10,IF('Данные индикаторов'!AN39&gt;$AG$55,0,($AG$55-'Данные индикаторов'!AN39)/($AG$55-$AG$54)*10)),1))</f>
        <v>5.6</v>
      </c>
      <c r="AH37" s="278">
        <f>IF('Данные индикаторов'!AO39="No data","x",ROUND(IF('Данные индикаторов'!AO39&gt;$AH$55,10,IF('Данные индикаторов'!AO39&lt;$AH$54,0,10-($AH$55-'Данные индикаторов'!AO39)/($AH$55-$AH$54)*10)),1))</f>
        <v>0</v>
      </c>
      <c r="AI37" s="288">
        <f>IF('Данные индикаторов'!AP39="No data","x",ROUND(IF('Данные индикаторов'!AP39&gt;$AI$55,10,IF('Данные индикаторов'!AP39&lt;$AI$54,0,10-($AI$55-'Данные индикаторов'!AP39)/($AI$55-$AI$54)*10)),1))</f>
        <v>0.9</v>
      </c>
      <c r="AJ37" s="278">
        <f t="shared" si="12"/>
        <v>0.9</v>
      </c>
      <c r="AK37" s="276">
        <f t="shared" si="13"/>
        <v>2.2000000000000002</v>
      </c>
      <c r="AL37" s="273">
        <f t="shared" si="61"/>
        <v>2.9</v>
      </c>
    </row>
    <row r="38" spans="1:38" ht="15.75">
      <c r="A38" s="329" t="s">
        <v>251</v>
      </c>
      <c r="B38" s="330" t="s">
        <v>256</v>
      </c>
      <c r="C38" s="328" t="s">
        <v>98</v>
      </c>
      <c r="D38" s="278">
        <f>ROUND(IF('Данные индикаторов'!O40="No data",IF((0.1233*LN('Данные индикаторов'!AU40)-0.4559)&gt;D$55,0,IF((0.1233*LN('Данные индикаторов'!AU40)-0.4559)&lt;D$54,10,(D$55-(0.1233*LN('Данные индикаторов'!AU40)-0.4559))/(D$55-D$54)*10)),IF('Данные индикаторов'!O40&gt;D$55,0,IF('Данные индикаторов'!O40&lt;D$54,10,(D$55-'Данные индикаторов'!O40)/(D$55-D$54)*10))),1)</f>
        <v>3.6</v>
      </c>
      <c r="E38" s="278">
        <f>IF('Данные индикаторов'!P40="No data","x",ROUND((IF('Данные индикаторов'!P40=E$54,0,IF(LOG('Данные индикаторов'!P40*1000)&gt;E$55,10,10-(E$55-LOG('Данные индикаторов'!P40*1000))/(E$55-E$54)*10))),1))</f>
        <v>0</v>
      </c>
      <c r="F38" s="279">
        <f>IF('Данные индикаторов'!AK40="No data","x",ROUND(IF('Данные индикаторов'!AK40&gt;F$55,10,IF('Данные индикаторов'!AK40&lt;F$54,0,10-(F$55-'Данные индикаторов'!AK40)/(F$55-F$54)*10)),1))</f>
        <v>6.2</v>
      </c>
      <c r="G38" s="276">
        <f t="shared" si="62"/>
        <v>3.7</v>
      </c>
      <c r="H38" s="284">
        <f>IF(OR('Данные индикаторов'!R40="No data",'Данные индикаторов'!S40="No data"),"x",IF(OR('Данные индикаторов'!T40="No data",'Данные индикаторов'!U40="No data"),1-(POWER((POWER(POWER((POWER((10/IF('Данные индикаторов'!R40&lt;10,10,'Данные индикаторов'!R40))*(1/'Данные индикаторов'!S40),0.5))*('Данные индикаторов'!V40)*('Данные индикаторов'!X40),(1/3)),-1)+POWER(POWER((1*('Данные индикаторов'!W40)*('Данные индикаторов'!Y40)),(1/3)),-1))/2,-1)/POWER((((POWER((10/IF('Данные индикаторов'!R40&lt;10,10,'Данные индикаторов'!R40))*(1/'Данные индикаторов'!S40),0.5)+1)/2)*(('Данные индикаторов'!V40+'Данные индикаторов'!W40)/2)*(('Данные индикаторов'!X40+'Данные индикаторов'!Y40)/2)),(1/3))),IF(OR('Данные индикаторов'!R40="No data",'Данные индикаторов'!S40="No data"),"x",1-(POWER((POWER(POWER((POWER((10/IF('Данные индикаторов'!R40&lt;10,10,'Данные индикаторов'!R40))*(1/'Данные индикаторов'!S40),0.5))*(POWER(('Данные индикаторов'!V40*'Данные индикаторов'!T40),0.5))*('Данные индикаторов'!X40),(1/3)),-1)+POWER(POWER(1*(POWER(('Данные индикаторов'!W40*'Данные индикаторов'!U40),0.5))*('Данные индикаторов'!Y40),(1/3)),-1))/2,-1)/POWER((((POWER((10/IF('Данные индикаторов'!R40&lt;10,10,'Данные индикаторов'!R40))*(1/'Данные индикаторов'!S40),0.5)+1)/2)*((POWER(('Данные индикаторов'!V40*'Данные индикаторов'!T40),0.5)+POWER(('Данные индикаторов'!W40*'Данные индикаторов'!U40),0.5))/2)*(('Данные индикаторов'!X40+'Данные индикаторов'!Y40)/2)),(1/3))))))</f>
        <v>0.18161086092240919</v>
      </c>
      <c r="I38" s="278">
        <f t="shared" si="56"/>
        <v>3.3</v>
      </c>
      <c r="J38" s="278">
        <f>IF('Данные индикаторов'!Z40="No data","x",ROUND(IF('Данные индикаторов'!Z40&gt;J$55,10,IF('Данные индикаторов'!Z40&lt;J$54,0,10-(J$55-'Данные индикаторов'!Z40)/(J$55-J$54)*10)),1))</f>
        <v>4.5</v>
      </c>
      <c r="K38" s="276">
        <f t="shared" si="2"/>
        <v>3.9</v>
      </c>
      <c r="L38" s="293">
        <f>SUM(IF('Данные индикаторов'!AA40=0,0,'Данные индикаторов'!AA40/1000000),SUM('Данные индикаторов'!AB40:AC40))</f>
        <v>69.102429000000001</v>
      </c>
      <c r="M38" s="293">
        <f>L38/(SUM('Данные индикаторов'!BK$36:'Данные индикаторов'!BK$41))*1000000</f>
        <v>10.547895684825914</v>
      </c>
      <c r="N38" s="278">
        <f t="shared" si="57"/>
        <v>0.5</v>
      </c>
      <c r="O38" s="278">
        <f>IF('Данные индикаторов'!AD40="No data","x",ROUND(IF('Данные индикаторов'!AD40&gt;O$55,10,IF('Данные индикаторов'!AD40&lt;O$54,0,10-(O$55-'Данные индикаторов'!AD40)/(O$55-O$54)*10)),1))</f>
        <v>0.1</v>
      </c>
      <c r="P38" s="279">
        <f>IF('Данные индикаторов'!Q40="No data","x",ROUND(IF('Данные индикаторов'!Q40&gt;P$55,10,IF('Данные индикаторов'!Q40&lt;P$54,0,10-(P$55-'Данные индикаторов'!Q40)/(P$55-P$54)*10)),1))</f>
        <v>0</v>
      </c>
      <c r="Q38" s="276">
        <f t="shared" si="4"/>
        <v>0.2</v>
      </c>
      <c r="R38" s="273">
        <f t="shared" si="5"/>
        <v>2.9</v>
      </c>
      <c r="S38" s="284">
        <f>IF(AND('Данные индикаторов'!AE40="No data",'Данные индикаторов'!AF40="No data",'Данные индикаторов'!AG40="No data"),"x",SUM('Данные индикаторов'!AE40:AG40))</f>
        <v>6.5930020541628748E-2</v>
      </c>
      <c r="T38" s="279">
        <f t="shared" si="58"/>
        <v>2.2000000000000002</v>
      </c>
      <c r="U38" s="279">
        <f>IF('Данные индикаторов'!AH40="No data","x",'Данные индикаторов'!AH40)</f>
        <v>1</v>
      </c>
      <c r="V38" s="276">
        <f t="shared" si="7"/>
        <v>1.6</v>
      </c>
      <c r="W38" s="278" t="str">
        <f>IF('Данные индикаторов'!AI40="No data","x",ROUND(IF('Данные индикаторов'!AI40&gt;W$55,10,IF('Данные индикаторов'!AI40&lt;W$54,0,10-(W$55-'Данные индикаторов'!AI40)/(W$55-W$54)*10)),1))</f>
        <v>x</v>
      </c>
      <c r="X38" s="278">
        <f>IF('Данные индикаторов'!AJ40="No data","x",ROUND(IF('Данные индикаторов'!AJ40&gt;X$55,10,IF('Данные индикаторов'!AJ40&lt;X$54,0,10-(X$55-'Данные индикаторов'!AJ40)/(X$55-X$54)*10)),1))</f>
        <v>2.8</v>
      </c>
      <c r="Y38" s="288" t="str">
        <f>IF('Данные индикаторов'!AQ40="No data","x",ROUND(IF('Данные индикаторов'!AQ40&gt;Y$55,10,IF('Данные индикаторов'!AQ40&lt;Y$54,0,10-(Y$55-'Данные индикаторов'!AQ40)/(Y$55-Y$54)*10)),1))</f>
        <v>x</v>
      </c>
      <c r="Z38" s="288" t="str">
        <f>IF('Данные индикаторов'!AR40="No data","x",ROUND(IF('Данные индикаторов'!AR40&gt;Z$55,10,IF('Данные индикаторов'!AR40&lt;Z$54,0,10-(Z$55-'Данные индикаторов'!AR40)/(Z$55-Z$54)*10)),1))</f>
        <v>x</v>
      </c>
      <c r="AA38" s="279" t="str">
        <f t="shared" si="63"/>
        <v>x</v>
      </c>
      <c r="AB38" s="276">
        <f t="shared" si="60"/>
        <v>2.8</v>
      </c>
      <c r="AC38" s="278">
        <f>IF('Данные индикаторов'!AL40="No data","x",ROUND(IF('Данные индикаторов'!AL40&gt;AC$55,10,IF('Данные индикаторов'!AL40&lt;AC$54,0,10-(AC$55-'Данные индикаторов'!AL40)/(AC$55-AC$54)*10)),1))</f>
        <v>0.7</v>
      </c>
      <c r="AD38" s="276">
        <f t="shared" si="10"/>
        <v>0.7</v>
      </c>
      <c r="AE38" s="291" t="str">
        <f>IF(OR('Данные индикаторов'!AM40="No data",'Данные индикаторов'!BK40="No data"),"x",('Данные индикаторов'!AM40/'Данные индикаторов'!BK40))</f>
        <v>x</v>
      </c>
      <c r="AF38" s="276" t="str">
        <f t="shared" si="59"/>
        <v>x</v>
      </c>
      <c r="AG38" s="278">
        <f>IF('Данные индикаторов'!AN40="No data","x",ROUND(IF('Данные индикаторов'!AN40&lt;$AG$54,10,IF('Данные индикаторов'!AN40&gt;$AG$55,0,($AG$55-'Данные индикаторов'!AN40)/($AG$55-$AG$54)*10)),1))</f>
        <v>5.6</v>
      </c>
      <c r="AH38" s="278">
        <f>IF('Данные индикаторов'!AO40="No data","x",ROUND(IF('Данные индикаторов'!AO40&gt;$AH$55,10,IF('Данные индикаторов'!AO40&lt;$AH$54,0,10-($AH$55-'Данные индикаторов'!AO40)/($AH$55-$AH$54)*10)),1))</f>
        <v>0</v>
      </c>
      <c r="AI38" s="288">
        <f>IF('Данные индикаторов'!AP40="No data","x",ROUND(IF('Данные индикаторов'!AP40&gt;$AI$55,10,IF('Данные индикаторов'!AP40&lt;$AI$54,0,10-($AI$55-'Данные индикаторов'!AP40)/($AI$55-$AI$54)*10)),1))</f>
        <v>0.9</v>
      </c>
      <c r="AJ38" s="278">
        <f t="shared" si="12"/>
        <v>0.9</v>
      </c>
      <c r="AK38" s="276">
        <f t="shared" si="13"/>
        <v>2.2000000000000002</v>
      </c>
      <c r="AL38" s="273">
        <f t="shared" si="61"/>
        <v>1.9</v>
      </c>
    </row>
    <row r="39" spans="1:38" ht="15.75">
      <c r="A39" s="341" t="s">
        <v>251</v>
      </c>
      <c r="B39" s="330" t="s">
        <v>257</v>
      </c>
      <c r="C39" s="328" t="s">
        <v>99</v>
      </c>
      <c r="D39" s="278">
        <f>ROUND(IF('Данные индикаторов'!O41="No data",IF((0.1233*LN('Данные индикаторов'!AU41)-0.4559)&gt;D$55,0,IF((0.1233*LN('Данные индикаторов'!AU41)-0.4559)&lt;D$54,10,(D$55-(0.1233*LN('Данные индикаторов'!AU41)-0.4559))/(D$55-D$54)*10)),IF('Данные индикаторов'!O41&gt;D$55,0,IF('Данные индикаторов'!O41&lt;D$54,10,(D$55-'Данные индикаторов'!O41)/(D$55-D$54)*10))),1)</f>
        <v>4.0999999999999996</v>
      </c>
      <c r="E39" s="278">
        <f>IF('Данные индикаторов'!P41="No data","x",ROUND((IF('Данные индикаторов'!P41=E$54,0,IF(LOG('Данные индикаторов'!P41*1000)&gt;E$55,10,10-(E$55-LOG('Данные индикаторов'!P41*1000))/(E$55-E$54)*10))),1))</f>
        <v>0</v>
      </c>
      <c r="F39" s="279">
        <f>IF('Данные индикаторов'!AK41="No data","x",ROUND(IF('Данные индикаторов'!AK41&gt;F$55,10,IF('Данные индикаторов'!AK41&lt;F$54,0,10-(F$55-'Данные индикаторов'!AK41)/(F$55-F$54)*10)),1))</f>
        <v>10</v>
      </c>
      <c r="G39" s="276">
        <f t="shared" si="62"/>
        <v>6.7</v>
      </c>
      <c r="H39" s="284">
        <f>IF(OR('Данные индикаторов'!R41="No data",'Данные индикаторов'!S41="No data"),"x",IF(OR('Данные индикаторов'!T41="No data",'Данные индикаторов'!U41="No data"),1-(POWER((POWER(POWER((POWER((10/IF('Данные индикаторов'!R41&lt;10,10,'Данные индикаторов'!R41))*(1/'Данные индикаторов'!S41),0.5))*('Данные индикаторов'!V41)*('Данные индикаторов'!X41),(1/3)),-1)+POWER(POWER((1*('Данные индикаторов'!W41)*('Данные индикаторов'!Y41)),(1/3)),-1))/2,-1)/POWER((((POWER((10/IF('Данные индикаторов'!R41&lt;10,10,'Данные индикаторов'!R41))*(1/'Данные индикаторов'!S41),0.5)+1)/2)*(('Данные индикаторов'!V41+'Данные индикаторов'!W41)/2)*(('Данные индикаторов'!X41+'Данные индикаторов'!Y41)/2)),(1/3))),IF(OR('Данные индикаторов'!R41="No data",'Данные индикаторов'!S41="No data"),"x",1-(POWER((POWER(POWER((POWER((10/IF('Данные индикаторов'!R41&lt;10,10,'Данные индикаторов'!R41))*(1/'Данные индикаторов'!S41),0.5))*(POWER(('Данные индикаторов'!V41*'Данные индикаторов'!T41),0.5))*('Данные индикаторов'!X41),(1/3)),-1)+POWER(POWER(1*(POWER(('Данные индикаторов'!W41*'Данные индикаторов'!U41),0.5))*('Данные индикаторов'!Y41),(1/3)),-1))/2,-1)/POWER((((POWER((10/IF('Данные индикаторов'!R41&lt;10,10,'Данные индикаторов'!R41))*(1/'Данные индикаторов'!S41),0.5)+1)/2)*((POWER(('Данные индикаторов'!V41*'Данные индикаторов'!T41),0.5)+POWER(('Данные индикаторов'!W41*'Данные индикаторов'!U41),0.5))/2)*(('Данные индикаторов'!X41+'Данные индикаторов'!Y41)/2)),(1/3))))))</f>
        <v>0.18230771333685236</v>
      </c>
      <c r="I39" s="278">
        <f t="shared" si="56"/>
        <v>3.3</v>
      </c>
      <c r="J39" s="278">
        <f>IF('Данные индикаторов'!Z41="No data","x",ROUND(IF('Данные индикаторов'!Z41&gt;J$55,10,IF('Данные индикаторов'!Z41&lt;J$54,0,10-(J$55-'Данные индикаторов'!Z41)/(J$55-J$54)*10)),1))</f>
        <v>4.5</v>
      </c>
      <c r="K39" s="276">
        <f t="shared" si="2"/>
        <v>3.9</v>
      </c>
      <c r="L39" s="293">
        <f>SUM(IF('Данные индикаторов'!AA41=0,0,'Данные индикаторов'!AA41/1000000),SUM('Данные индикаторов'!AB41:AC41))</f>
        <v>69.102429000000001</v>
      </c>
      <c r="M39" s="293">
        <f>L39/(SUM('Данные индикаторов'!BK$36:'Данные индикаторов'!BK$41))*1000000</f>
        <v>10.547895684825914</v>
      </c>
      <c r="N39" s="278">
        <f t="shared" si="57"/>
        <v>0.5</v>
      </c>
      <c r="O39" s="278">
        <f>IF('Данные индикаторов'!AD41="No data","x",ROUND(IF('Данные индикаторов'!AD41&gt;O$55,10,IF('Данные индикаторов'!AD41&lt;O$54,0,10-(O$55-'Данные индикаторов'!AD41)/(O$55-O$54)*10)),1))</f>
        <v>0.1</v>
      </c>
      <c r="P39" s="279">
        <f>IF('Данные индикаторов'!Q41="No data","x",ROUND(IF('Данные индикаторов'!Q41&gt;P$55,10,IF('Данные индикаторов'!Q41&lt;P$54,0,10-(P$55-'Данные индикаторов'!Q41)/(P$55-P$54)*10)),1))</f>
        <v>0</v>
      </c>
      <c r="Q39" s="276">
        <f t="shared" si="4"/>
        <v>0.2</v>
      </c>
      <c r="R39" s="273">
        <f t="shared" si="5"/>
        <v>4.4000000000000004</v>
      </c>
      <c r="S39" s="284">
        <f>IF(AND('Данные индикаторов'!AE41="No data",'Данные индикаторов'!AF41="No data",'Данные индикаторов'!AG41="No data"),"x",SUM('Данные индикаторов'!AE41:AG41))</f>
        <v>6.5398094393652378E-2</v>
      </c>
      <c r="T39" s="279">
        <f t="shared" si="58"/>
        <v>2.2000000000000002</v>
      </c>
      <c r="U39" s="280">
        <f>IF('Данные индикаторов'!AH41="No data","x",'Данные индикаторов'!AH41)</f>
        <v>7</v>
      </c>
      <c r="V39" s="276">
        <f t="shared" si="7"/>
        <v>5.0999999999999996</v>
      </c>
      <c r="W39" s="278" t="str">
        <f>IF('Данные индикаторов'!AI41="No data","x",ROUND(IF('Данные индикаторов'!AI41&gt;W$55,10,IF('Данные индикаторов'!AI41&lt;W$54,0,10-(W$55-'Данные индикаторов'!AI41)/(W$55-W$54)*10)),1))</f>
        <v>x</v>
      </c>
      <c r="X39" s="278">
        <f>IF('Данные индикаторов'!AJ41="No data","x",ROUND(IF('Данные индикаторов'!AJ41&gt;X$55,10,IF('Данные индикаторов'!AJ41&lt;X$54,0,10-(X$55-'Данные индикаторов'!AJ41)/(X$55-X$54)*10)),1))</f>
        <v>3</v>
      </c>
      <c r="Y39" s="288" t="str">
        <f>IF('Данные индикаторов'!AQ41="No data","x",ROUND(IF('Данные индикаторов'!AQ41&gt;Y$55,10,IF('Данные индикаторов'!AQ41&lt;Y$54,0,10-(Y$55-'Данные индикаторов'!AQ41)/(Y$55-Y$54)*10)),1))</f>
        <v>x</v>
      </c>
      <c r="Z39" s="288" t="str">
        <f>IF('Данные индикаторов'!AR41="No data","x",ROUND(IF('Данные индикаторов'!AR41&gt;Z$55,10,IF('Данные индикаторов'!AR41&lt;Z$54,0,10-(Z$55-'Данные индикаторов'!AR41)/(Z$55-Z$54)*10)),1))</f>
        <v>x</v>
      </c>
      <c r="AA39" s="279" t="str">
        <f t="shared" si="63"/>
        <v>x</v>
      </c>
      <c r="AB39" s="276">
        <f t="shared" si="60"/>
        <v>3</v>
      </c>
      <c r="AC39" s="278">
        <f>IF('Данные индикаторов'!AL41="No data","x",ROUND(IF('Данные индикаторов'!AL41&gt;AC$55,10,IF('Данные индикаторов'!AL41&lt;AC$54,0,10-(AC$55-'Данные индикаторов'!AL41)/(AC$55-AC$54)*10)),1))</f>
        <v>3.5</v>
      </c>
      <c r="AD39" s="276">
        <f t="shared" si="10"/>
        <v>3.5</v>
      </c>
      <c r="AE39" s="291" t="str">
        <f>IF(OR('Данные индикаторов'!AM41="No data",'Данные индикаторов'!BK41="No data"),"x",('Данные индикаторов'!AM41/'Данные индикаторов'!BK41))</f>
        <v>x</v>
      </c>
      <c r="AF39" s="276" t="str">
        <f t="shared" si="59"/>
        <v>x</v>
      </c>
      <c r="AG39" s="278">
        <f>IF('Данные индикаторов'!AN41="No data","x",ROUND(IF('Данные индикаторов'!AN41&lt;$AG$54,10,IF('Данные индикаторов'!AN41&gt;$AG$55,0,($AG$55-'Данные индикаторов'!AN41)/($AG$55-$AG$54)*10)),1))</f>
        <v>5.6</v>
      </c>
      <c r="AH39" s="278">
        <f>IF('Данные индикаторов'!AO41="No data","x",ROUND(IF('Данные индикаторов'!AO41&gt;$AH$55,10,IF('Данные индикаторов'!AO41&lt;$AH$54,0,10-($AH$55-'Данные индикаторов'!AO41)/($AH$55-$AH$54)*10)),1))</f>
        <v>0</v>
      </c>
      <c r="AI39" s="288">
        <f>IF('Данные индикаторов'!AP41="No data","x",ROUND(IF('Данные индикаторов'!AP41&gt;$AI$55,10,IF('Данные индикаторов'!AP41&lt;$AI$54,0,10-($AI$55-'Данные индикаторов'!AP41)/($AI$55-$AI$54)*10)),1))</f>
        <v>0.9</v>
      </c>
      <c r="AJ39" s="278">
        <f t="shared" si="12"/>
        <v>0.9</v>
      </c>
      <c r="AK39" s="276">
        <f t="shared" si="13"/>
        <v>2.2000000000000002</v>
      </c>
      <c r="AL39" s="273">
        <f t="shared" si="61"/>
        <v>3.5</v>
      </c>
    </row>
    <row r="40" spans="1:38" ht="15.75">
      <c r="A40" s="329" t="s">
        <v>258</v>
      </c>
      <c r="B40" s="339" t="s">
        <v>259</v>
      </c>
      <c r="C40" s="340" t="s">
        <v>100</v>
      </c>
      <c r="D40" s="282">
        <f>ROUND(IF('Данные индикаторов'!O42="No data",IF((0.1233*LN('Данные индикаторов'!AU42)-0.4559)&gt;D$55,0,IF((0.1233*LN('Данные индикаторов'!AU42)-0.4559)&lt;D$54,10,(D$55-(0.1233*LN('Данные индикаторов'!AU42)-0.4559))/(D$55-D$54)*10)),IF('Данные индикаторов'!O42&gt;D$55,0,IF('Данные индикаторов'!O42&lt;D$54,10,(D$55-'Данные индикаторов'!O42)/(D$55-D$54)*10))),1)</f>
        <v>3.7</v>
      </c>
      <c r="E40" s="282" t="str">
        <f>IF('Данные индикаторов'!P42="No data","x",ROUND((IF('Данные индикаторов'!P42=E$54,0,IF(LOG('Данные индикаторов'!P42*1000)&gt;E$55,10,10-(E$55-LOG('Данные индикаторов'!P42*1000))/(E$55-E$54)*10))),1))</f>
        <v>x</v>
      </c>
      <c r="F40" s="283">
        <f>IF('Данные индикаторов'!AK42="No data","x",ROUND(IF('Данные индикаторов'!AK42&gt;F$55,10,IF('Данные индикаторов'!AK42&lt;F$54,0,10-(F$55-'Данные индикаторов'!AK42)/(F$55-F$54)*10)),1))</f>
        <v>3.1</v>
      </c>
      <c r="G40" s="275">
        <f t="shared" si="62"/>
        <v>3.4</v>
      </c>
      <c r="H40" s="286">
        <f>IF(OR('Данные индикаторов'!R42="No data",'Данные индикаторов'!S42="No data"),"x",IF(OR('Данные индикаторов'!T42="No data",'Данные индикаторов'!U42="No data"),1-(POWER((POWER(POWER((POWER((10/IF('Данные индикаторов'!R42&lt;10,10,'Данные индикаторов'!R42))*(1/'Данные индикаторов'!S42),0.5))*('Данные индикаторов'!V42)*('Данные индикаторов'!X42),(1/3)),-1)+POWER(POWER((1*('Данные индикаторов'!W42)*('Данные индикаторов'!Y42)),(1/3)),-1))/2,-1)/POWER((((POWER((10/IF('Данные индикаторов'!R42&lt;10,10,'Данные индикаторов'!R42))*(1/'Данные индикаторов'!S42),0.5)+1)/2)*(('Данные индикаторов'!V42+'Данные индикаторов'!W42)/2)*(('Данные индикаторов'!X42+'Данные индикаторов'!Y42)/2)),(1/3))),IF(OR('Данные индикаторов'!R42="No data",'Данные индикаторов'!S42="No data"),"x",1-(POWER((POWER(POWER((POWER((10/IF('Данные индикаторов'!R42&lt;10,10,'Данные индикаторов'!R42))*(1/'Данные индикаторов'!S42),0.5))*(POWER(('Данные индикаторов'!V42*'Данные индикаторов'!T42),0.5))*('Данные индикаторов'!X42),(1/3)),-1)+POWER(POWER(1*(POWER(('Данные индикаторов'!W42*'Данные индикаторов'!U42),0.5))*('Данные индикаторов'!Y42),(1/3)),-1))/2,-1)/POWER((((POWER((10/IF('Данные индикаторов'!R42&lt;10,10,'Данные индикаторов'!R42))*(1/'Данные индикаторов'!S42),0.5)+1)/2)*((POWER(('Данные индикаторов'!V42*'Данные индикаторов'!T42),0.5)+POWER(('Данные индикаторов'!W42*'Данные индикаторов'!U42),0.5))/2)*(('Данные индикаторов'!X42+'Данные индикаторов'!Y42)/2)),(1/3))))))</f>
        <v>0.201370578209078</v>
      </c>
      <c r="I40" s="282">
        <f t="shared" si="56"/>
        <v>3.7</v>
      </c>
      <c r="J40" s="282">
        <f>IF('Данные индикаторов'!Z42="No data","x",ROUND(IF('Данные индикаторов'!Z42&gt;J$55,10,IF('Данные индикаторов'!Z42&lt;J$54,0,10-(J$55-'Данные индикаторов'!Z42)/(J$55-J$54)*10)),1))</f>
        <v>3.2</v>
      </c>
      <c r="K40" s="275">
        <f t="shared" si="2"/>
        <v>3.5</v>
      </c>
      <c r="L40" s="294">
        <f>SUM(IF('Данные индикаторов'!AA42=0,0,'Данные индикаторов'!AA42/1000000),SUM('Данные индикаторов'!AB42:AC42))</f>
        <v>2633.5009890000001</v>
      </c>
      <c r="M40" s="294">
        <f>L40/(SUM('Данные индикаторов'!BK$42:'Данные индикаторов'!BK$55))*1000000</f>
        <v>74.664131716154486</v>
      </c>
      <c r="N40" s="282">
        <f t="shared" si="57"/>
        <v>3.7</v>
      </c>
      <c r="O40" s="282">
        <f>IF('Данные индикаторов'!AD42="No data","x",ROUND(IF('Данные индикаторов'!AD42&gt;O$55,10,IF('Данные индикаторов'!AD42&lt;O$54,0,10-(O$55-'Данные индикаторов'!AD42)/(O$55-O$54)*10)),1))</f>
        <v>3.1</v>
      </c>
      <c r="P40" s="283">
        <f>IF('Данные индикаторов'!Q42="No data","x",ROUND(IF('Данные индикаторов'!Q42&gt;P$55,10,IF('Данные индикаторов'!Q42&lt;P$54,0,10-(P$55-'Данные индикаторов'!Q42)/(P$55-P$54)*10)),1))</f>
        <v>1.6</v>
      </c>
      <c r="Q40" s="275">
        <f t="shared" si="4"/>
        <v>2.8</v>
      </c>
      <c r="R40" s="272">
        <f t="shared" si="5"/>
        <v>3.3</v>
      </c>
      <c r="S40" s="286">
        <f>IF(AND('Данные индикаторов'!AE42="No data",'Данные индикаторов'!AF42="No data",'Данные индикаторов'!AG42="No data"),"x",SUM('Данные индикаторов'!AE42:AG42))</f>
        <v>0.1099369482246252</v>
      </c>
      <c r="T40" s="283">
        <f t="shared" si="58"/>
        <v>3.7</v>
      </c>
      <c r="U40" s="279">
        <f>IF('Данные индикаторов'!AH42="No data","x",'Данные индикаторов'!AH42)</f>
        <v>1</v>
      </c>
      <c r="V40" s="275">
        <f t="shared" si="7"/>
        <v>2.5</v>
      </c>
      <c r="W40" s="282">
        <f>IF('Данные индикаторов'!AI42="No data","x",ROUND(IF('Данные индикаторов'!AI42&gt;W$55,10,IF('Данные индикаторов'!AI42&lt;W$54,0,10-(W$55-'Данные индикаторов'!AI42)/(W$55-W$54)*10)),1))</f>
        <v>10</v>
      </c>
      <c r="X40" s="282">
        <f>IF('Данные индикаторов'!AJ42="No data","x",ROUND(IF('Данные индикаторов'!AJ42&gt;X$55,10,IF('Данные индикаторов'!AJ42&lt;X$54,0,10-(X$55-'Данные индикаторов'!AJ42)/(X$55-X$54)*10)),1))</f>
        <v>3</v>
      </c>
      <c r="Y40" s="287">
        <f>IF('Данные индикаторов'!AQ42="No data","x",ROUND(IF('Данные индикаторов'!AQ42&gt;Y$55,10,IF('Данные индикаторов'!AQ42&lt;Y$54,0,10-(Y$55-'Данные индикаторов'!AQ42)/(Y$55-Y$54)*10)),1))</f>
        <v>0.3</v>
      </c>
      <c r="Z40" s="287">
        <f>IF('Данные индикаторов'!AR42="No data","x",ROUND(IF('Данные индикаторов'!AR42&gt;Z$55,10,IF('Данные индикаторов'!AR42&lt;Z$54,0,10-(Z$55-'Данные индикаторов'!AR42)/(Z$55-Z$54)*10)),1))</f>
        <v>0.3</v>
      </c>
      <c r="AA40" s="283">
        <f t="shared" si="63"/>
        <v>0.3</v>
      </c>
      <c r="AB40" s="275">
        <f t="shared" si="60"/>
        <v>4.4000000000000004</v>
      </c>
      <c r="AC40" s="282">
        <f>IF('Данные индикаторов'!AL42="No data","x",ROUND(IF('Данные индикаторов'!AL42&gt;AC$55,10,IF('Данные индикаторов'!AL42&lt;AC$54,0,10-(AC$55-'Данные индикаторов'!AL42)/(AC$55-AC$54)*10)),1))</f>
        <v>0.5</v>
      </c>
      <c r="AD40" s="275">
        <f t="shared" si="10"/>
        <v>0.5</v>
      </c>
      <c r="AE40" s="290">
        <f>IF(OR('Данные индикаторов'!AM42="No data",'Данные индикаторов'!BK42="No data"),"x",('Данные индикаторов'!AM42/'Данные индикаторов'!BK42))</f>
        <v>0</v>
      </c>
      <c r="AF40" s="275">
        <f t="shared" si="59"/>
        <v>0</v>
      </c>
      <c r="AG40" s="282">
        <f>IF('Данные индикаторов'!AN42="No data","x",ROUND(IF('Данные индикаторов'!AN42&lt;$AG$54,10,IF('Данные индикаторов'!AN42&gt;$AG$55,0,($AG$55-'Данные индикаторов'!AN42)/($AG$55-$AG$54)*10)),1))</f>
        <v>2.7</v>
      </c>
      <c r="AH40" s="282">
        <f>IF('Данные индикаторов'!AO42="No data","x",ROUND(IF('Данные индикаторов'!AO42&gt;$AH$55,10,IF('Данные индикаторов'!AO42&lt;$AH$54,0,10-($AH$55-'Данные индикаторов'!AO42)/($AH$55-$AH$54)*10)),1))</f>
        <v>0</v>
      </c>
      <c r="AI40" s="287">
        <f>IF('Данные индикаторов'!AP42="No data","x",ROUND(IF('Данные индикаторов'!AP42&gt;$AI$55,10,IF('Данные индикаторов'!AP42&lt;$AI$54,0,10-($AI$55-'Данные индикаторов'!AP42)/($AI$55-$AI$54)*10)),1))</f>
        <v>3.1</v>
      </c>
      <c r="AJ40" s="282">
        <f t="shared" si="12"/>
        <v>3.1</v>
      </c>
      <c r="AK40" s="275">
        <f t="shared" si="13"/>
        <v>1.9</v>
      </c>
      <c r="AL40" s="272">
        <f t="shared" si="61"/>
        <v>2.4</v>
      </c>
    </row>
    <row r="41" spans="1:38" ht="15.75">
      <c r="A41" s="329" t="s">
        <v>258</v>
      </c>
      <c r="B41" s="330" t="s">
        <v>260</v>
      </c>
      <c r="C41" s="328" t="s">
        <v>101</v>
      </c>
      <c r="D41" s="278">
        <f>ROUND(IF('Данные индикаторов'!O43="No data",IF((0.1233*LN('Данные индикаторов'!AU43)-0.4559)&gt;D$55,0,IF((0.1233*LN('Данные индикаторов'!AU43)-0.4559)&lt;D$54,10,(D$55-(0.1233*LN('Данные индикаторов'!AU43)-0.4559))/(D$55-D$54)*10)),IF('Данные индикаторов'!O43&gt;D$55,0,IF('Данные индикаторов'!O43&lt;D$54,10,(D$55-'Данные индикаторов'!O43)/(D$55-D$54)*10))),1)</f>
        <v>3.7</v>
      </c>
      <c r="E41" s="278" t="str">
        <f>IF('Данные индикаторов'!P43="No data","x",ROUND((IF('Данные индикаторов'!P43=E$54,0,IF(LOG('Данные индикаторов'!P43*1000)&gt;E$55,10,10-(E$55-LOG('Данные индикаторов'!P43*1000))/(E$55-E$54)*10))),1))</f>
        <v>x</v>
      </c>
      <c r="F41" s="279">
        <f>IF('Данные индикаторов'!AK43="No data","x",ROUND(IF('Данные индикаторов'!AK43&gt;F$55,10,IF('Данные индикаторов'!AK43&lt;F$54,0,10-(F$55-'Данные индикаторов'!AK43)/(F$55-F$54)*10)),1))</f>
        <v>1.9</v>
      </c>
      <c r="G41" s="276">
        <f t="shared" si="62"/>
        <v>2.8</v>
      </c>
      <c r="H41" s="284">
        <f>IF(OR('Данные индикаторов'!R43="No data",'Данные индикаторов'!S43="No data"),"x",IF(OR('Данные индикаторов'!T43="No data",'Данные индикаторов'!U43="No data"),1-(POWER((POWER(POWER((POWER((10/IF('Данные индикаторов'!R43&lt;10,10,'Данные индикаторов'!R43))*(1/'Данные индикаторов'!S43),0.5))*('Данные индикаторов'!V43)*('Данные индикаторов'!X43),(1/3)),-1)+POWER(POWER((1*('Данные индикаторов'!W43)*('Данные индикаторов'!Y43)),(1/3)),-1))/2,-1)/POWER((((POWER((10/IF('Данные индикаторов'!R43&lt;10,10,'Данные индикаторов'!R43))*(1/'Данные индикаторов'!S43),0.5)+1)/2)*(('Данные индикаторов'!V43+'Данные индикаторов'!W43)/2)*(('Данные индикаторов'!X43+'Данные индикаторов'!Y43)/2)),(1/3))),IF(OR('Данные индикаторов'!R43="No data",'Данные индикаторов'!S43="No data"),"x",1-(POWER((POWER(POWER((POWER((10/IF('Данные индикаторов'!R43&lt;10,10,'Данные индикаторов'!R43))*(1/'Данные индикаторов'!S43),0.5))*(POWER(('Данные индикаторов'!V43*'Данные индикаторов'!T43),0.5))*('Данные индикаторов'!X43),(1/3)),-1)+POWER(POWER(1*(POWER(('Данные индикаторов'!W43*'Данные индикаторов'!U43),0.5))*('Данные индикаторов'!Y43),(1/3)),-1))/2,-1)/POWER((((POWER((10/IF('Данные индикаторов'!R43&lt;10,10,'Данные индикаторов'!R43))*(1/'Данные индикаторов'!S43),0.5)+1)/2)*((POWER(('Данные индикаторов'!V43*'Данные индикаторов'!T43),0.5)+POWER(('Данные индикаторов'!W43*'Данные индикаторов'!U43),0.5))/2)*(('Данные индикаторов'!X43+'Данные индикаторов'!Y43)/2)),(1/3))))))</f>
        <v>0.15469382512699037</v>
      </c>
      <c r="I41" s="278">
        <f t="shared" si="56"/>
        <v>2.8</v>
      </c>
      <c r="J41" s="278">
        <f>IF('Данные индикаторов'!Z43="No data","x",ROUND(IF('Данные индикаторов'!Z43&gt;J$55,10,IF('Данные индикаторов'!Z43&lt;J$54,0,10-(J$55-'Данные индикаторов'!Z43)/(J$55-J$54)*10)),1))</f>
        <v>3.8</v>
      </c>
      <c r="K41" s="276">
        <f t="shared" si="2"/>
        <v>3.3</v>
      </c>
      <c r="L41" s="293">
        <f>SUM(IF('Данные индикаторов'!AA43=0,0,'Данные индикаторов'!AA43/1000000),SUM('Данные индикаторов'!AB43:AC43))</f>
        <v>2633.5009890000001</v>
      </c>
      <c r="M41" s="293">
        <f>L41/(SUM('Данные индикаторов'!BK$42:'Данные индикаторов'!BK$55))*1000000</f>
        <v>74.664131716154486</v>
      </c>
      <c r="N41" s="278">
        <f t="shared" si="57"/>
        <v>3.7</v>
      </c>
      <c r="O41" s="278">
        <f>IF('Данные индикаторов'!AD43="No data","x",ROUND(IF('Данные индикаторов'!AD43&gt;O$55,10,IF('Данные индикаторов'!AD43&lt;O$54,0,10-(O$55-'Данные индикаторов'!AD43)/(O$55-O$54)*10)),1))</f>
        <v>3.1</v>
      </c>
      <c r="P41" s="279">
        <f>IF('Данные индикаторов'!Q43="No data","x",ROUND(IF('Данные индикаторов'!Q43&gt;P$55,10,IF('Данные индикаторов'!Q43&lt;P$54,0,10-(P$55-'Данные индикаторов'!Q43)/(P$55-P$54)*10)),1))</f>
        <v>1.6</v>
      </c>
      <c r="Q41" s="276">
        <f t="shared" si="4"/>
        <v>2.8</v>
      </c>
      <c r="R41" s="273">
        <f t="shared" si="5"/>
        <v>2.9</v>
      </c>
      <c r="S41" s="284">
        <f>IF(AND('Данные индикаторов'!AE43="No data",'Данные индикаторов'!AF43="No data",'Данные индикаторов'!AG43="No data"),"x",SUM('Данные индикаторов'!AE43:AG43))</f>
        <v>0.1099369482246252</v>
      </c>
      <c r="T41" s="279">
        <f t="shared" si="58"/>
        <v>3.7</v>
      </c>
      <c r="U41" s="279">
        <f>IF('Данные индикаторов'!AH43="No data","x",'Данные индикаторов'!AH43)</f>
        <v>1</v>
      </c>
      <c r="V41" s="276">
        <f t="shared" si="7"/>
        <v>2.5</v>
      </c>
      <c r="W41" s="278">
        <f>IF('Данные индикаторов'!AI43="No data","x",ROUND(IF('Данные индикаторов'!AI43&gt;W$55,10,IF('Данные индикаторов'!AI43&lt;W$54,0,10-(W$55-'Данные индикаторов'!AI43)/(W$55-W$54)*10)),1))</f>
        <v>9.8000000000000007</v>
      </c>
      <c r="X41" s="278">
        <f>IF('Данные индикаторов'!AJ43="No data","x",ROUND(IF('Данные индикаторов'!AJ43&gt;X$55,10,IF('Данные индикаторов'!AJ43&lt;X$54,0,10-(X$55-'Данные индикаторов'!AJ43)/(X$55-X$54)*10)),1))</f>
        <v>2.7</v>
      </c>
      <c r="Y41" s="288">
        <f>IF('Данные индикаторов'!AQ43="No data","x",ROUND(IF('Данные индикаторов'!AQ43&gt;Y$55,10,IF('Данные индикаторов'!AQ43&lt;Y$54,0,10-(Y$55-'Данные индикаторов'!AQ43)/(Y$55-Y$54)*10)),1))</f>
        <v>0.3</v>
      </c>
      <c r="Z41" s="288">
        <f>IF('Данные индикаторов'!AR43="No data","x",ROUND(IF('Данные индикаторов'!AR43&gt;Z$55,10,IF('Данные индикаторов'!AR43&lt;Z$54,0,10-(Z$55-'Данные индикаторов'!AR43)/(Z$55-Z$54)*10)),1))</f>
        <v>0.3</v>
      </c>
      <c r="AA41" s="279">
        <f t="shared" si="63"/>
        <v>0.3</v>
      </c>
      <c r="AB41" s="276">
        <f t="shared" si="60"/>
        <v>4.3</v>
      </c>
      <c r="AC41" s="278">
        <f>IF('Данные индикаторов'!AL43="No data","x",ROUND(IF('Данные индикаторов'!AL43&gt;AC$55,10,IF('Данные индикаторов'!AL43&lt;AC$54,0,10-(AC$55-'Данные индикаторов'!AL43)/(AC$55-AC$54)*10)),1))</f>
        <v>0.3</v>
      </c>
      <c r="AD41" s="276">
        <f t="shared" si="10"/>
        <v>0.3</v>
      </c>
      <c r="AE41" s="291">
        <f>IF(OR('Данные индикаторов'!AM43="No data",'Данные индикаторов'!BK43="No data"),"x",('Данные индикаторов'!AM43/'Данные индикаторов'!BK43))</f>
        <v>0</v>
      </c>
      <c r="AF41" s="276">
        <f t="shared" si="59"/>
        <v>0</v>
      </c>
      <c r="AG41" s="278">
        <f>IF('Данные индикаторов'!AN43="No data","x",ROUND(IF('Данные индикаторов'!AN43&lt;$AG$54,10,IF('Данные индикаторов'!AN43&gt;$AG$55,0,($AG$55-'Данные индикаторов'!AN43)/($AG$55-$AG$54)*10)),1))</f>
        <v>2.7</v>
      </c>
      <c r="AH41" s="278">
        <f>IF('Данные индикаторов'!AO43="No data","x",ROUND(IF('Данные индикаторов'!AO43&gt;$AH$55,10,IF('Данные индикаторов'!AO43&lt;$AH$54,0,10-($AH$55-'Данные индикаторов'!AO43)/($AH$55-$AH$54)*10)),1))</f>
        <v>0</v>
      </c>
      <c r="AI41" s="288">
        <f>IF('Данные индикаторов'!AP43="No data","x",ROUND(IF('Данные индикаторов'!AP43&gt;$AI$55,10,IF('Данные индикаторов'!AP43&lt;$AI$54,0,10-($AI$55-'Данные индикаторов'!AP43)/($AI$55-$AI$54)*10)),1))</f>
        <v>3.1</v>
      </c>
      <c r="AJ41" s="278">
        <f t="shared" si="12"/>
        <v>3.1</v>
      </c>
      <c r="AK41" s="276">
        <f t="shared" si="13"/>
        <v>1.9</v>
      </c>
      <c r="AL41" s="273">
        <f t="shared" si="61"/>
        <v>2.4</v>
      </c>
    </row>
    <row r="42" spans="1:38" ht="15.75">
      <c r="A42" s="329" t="s">
        <v>258</v>
      </c>
      <c r="B42" s="330" t="s">
        <v>261</v>
      </c>
      <c r="C42" s="328" t="s">
        <v>102</v>
      </c>
      <c r="D42" s="278">
        <f>ROUND(IF('Данные индикаторов'!O44="No data",IF((0.1233*LN('Данные индикаторов'!AU44)-0.4559)&gt;D$55,0,IF((0.1233*LN('Данные индикаторов'!AU44)-0.4559)&lt;D$54,10,(D$55-(0.1233*LN('Данные индикаторов'!AU44)-0.4559))/(D$55-D$54)*10)),IF('Данные индикаторов'!O44&gt;D$55,0,IF('Данные индикаторов'!O44&lt;D$54,10,(D$55-'Данные индикаторов'!O44)/(D$55-D$54)*10))),1)</f>
        <v>3.7</v>
      </c>
      <c r="E42" s="278" t="str">
        <f>IF('Данные индикаторов'!P44="No data","x",ROUND((IF('Данные индикаторов'!P44=E$54,0,IF(LOG('Данные индикаторов'!P44*1000)&gt;E$55,10,10-(E$55-LOG('Данные индикаторов'!P44*1000))/(E$55-E$54)*10))),1))</f>
        <v>x</v>
      </c>
      <c r="F42" s="279">
        <f>IF('Данные индикаторов'!AK44="No data","x",ROUND(IF('Данные индикаторов'!AK44&gt;F$55,10,IF('Данные индикаторов'!AK44&lt;F$54,0,10-(F$55-'Данные индикаторов'!AK44)/(F$55-F$54)*10)),1))</f>
        <v>1.8</v>
      </c>
      <c r="G42" s="276">
        <f t="shared" si="62"/>
        <v>2.8</v>
      </c>
      <c r="H42" s="284">
        <f>IF(OR('Данные индикаторов'!R44="No data",'Данные индикаторов'!S44="No data"),"x",IF(OR('Данные индикаторов'!T44="No data",'Данные индикаторов'!U44="No data"),1-(POWER((POWER(POWER((POWER((10/IF('Данные индикаторов'!R44&lt;10,10,'Данные индикаторов'!R44))*(1/'Данные индикаторов'!S44),0.5))*('Данные индикаторов'!V44)*('Данные индикаторов'!X44),(1/3)),-1)+POWER(POWER((1*('Данные индикаторов'!W44)*('Данные индикаторов'!Y44)),(1/3)),-1))/2,-1)/POWER((((POWER((10/IF('Данные индикаторов'!R44&lt;10,10,'Данные индикаторов'!R44))*(1/'Данные индикаторов'!S44),0.5)+1)/2)*(('Данные индикаторов'!V44+'Данные индикаторов'!W44)/2)*(('Данные индикаторов'!X44+'Данные индикаторов'!Y44)/2)),(1/3))),IF(OR('Данные индикаторов'!R44="No data",'Данные индикаторов'!S44="No data"),"x",1-(POWER((POWER(POWER((POWER((10/IF('Данные индикаторов'!R44&lt;10,10,'Данные индикаторов'!R44))*(1/'Данные индикаторов'!S44),0.5))*(POWER(('Данные индикаторов'!V44*'Данные индикаторов'!T44),0.5))*('Данные индикаторов'!X44),(1/3)),-1)+POWER(POWER(1*(POWER(('Данные индикаторов'!W44*'Данные индикаторов'!U44),0.5))*('Данные индикаторов'!Y44),(1/3)),-1))/2,-1)/POWER((((POWER((10/IF('Данные индикаторов'!R44&lt;10,10,'Данные индикаторов'!R44))*(1/'Данные индикаторов'!S44),0.5)+1)/2)*((POWER(('Данные индикаторов'!V44*'Данные индикаторов'!T44),0.5)+POWER(('Данные индикаторов'!W44*'Данные индикаторов'!U44),0.5))/2)*(('Данные индикаторов'!X44+'Данные индикаторов'!Y44)/2)),(1/3))))))</f>
        <v>0.24466015824963194</v>
      </c>
      <c r="I42" s="278">
        <f t="shared" si="56"/>
        <v>4.4000000000000004</v>
      </c>
      <c r="J42" s="278">
        <f>IF('Данные индикаторов'!Z44="No data","x",ROUND(IF('Данные индикаторов'!Z44&gt;J$55,10,IF('Данные индикаторов'!Z44&lt;J$54,0,10-(J$55-'Данные индикаторов'!Z44)/(J$55-J$54)*10)),1))</f>
        <v>2.7</v>
      </c>
      <c r="K42" s="276">
        <f t="shared" si="2"/>
        <v>3.6</v>
      </c>
      <c r="L42" s="293">
        <f>SUM(IF('Данные индикаторов'!AA44=0,0,'Данные индикаторов'!AA44/1000000),SUM('Данные индикаторов'!AB44:AC44))</f>
        <v>2633.5009890000001</v>
      </c>
      <c r="M42" s="293">
        <f>L42/(SUM('Данные индикаторов'!BK$42:'Данные индикаторов'!BK$55))*1000000</f>
        <v>74.664131716154486</v>
      </c>
      <c r="N42" s="278">
        <f t="shared" si="57"/>
        <v>3.7</v>
      </c>
      <c r="O42" s="278">
        <f>IF('Данные индикаторов'!AD44="No data","x",ROUND(IF('Данные индикаторов'!AD44&gt;O$55,10,IF('Данные индикаторов'!AD44&lt;O$54,0,10-(O$55-'Данные индикаторов'!AD44)/(O$55-O$54)*10)),1))</f>
        <v>3.1</v>
      </c>
      <c r="P42" s="279">
        <f>IF('Данные индикаторов'!Q44="No data","x",ROUND(IF('Данные индикаторов'!Q44&gt;P$55,10,IF('Данные индикаторов'!Q44&lt;P$54,0,10-(P$55-'Данные индикаторов'!Q44)/(P$55-P$54)*10)),1))</f>
        <v>1.6</v>
      </c>
      <c r="Q42" s="276">
        <f t="shared" si="4"/>
        <v>2.8</v>
      </c>
      <c r="R42" s="273">
        <f t="shared" si="5"/>
        <v>3</v>
      </c>
      <c r="S42" s="284">
        <f>IF(AND('Данные индикаторов'!AE44="No data",'Данные индикаторов'!AF44="No data",'Данные индикаторов'!AG44="No data"),"x",SUM('Данные индикаторов'!AE44:AG44))</f>
        <v>0.1099369482246252</v>
      </c>
      <c r="T42" s="279">
        <f t="shared" si="58"/>
        <v>3.7</v>
      </c>
      <c r="U42" s="279">
        <f>IF('Данные индикаторов'!AH44="No data","x",'Данные индикаторов'!AH44)</f>
        <v>1</v>
      </c>
      <c r="V42" s="276">
        <f t="shared" si="7"/>
        <v>2.5</v>
      </c>
      <c r="W42" s="278">
        <f>IF('Данные индикаторов'!AI44="No data","x",ROUND(IF('Данные индикаторов'!AI44&gt;W$55,10,IF('Данные индикаторов'!AI44&lt;W$54,0,10-(W$55-'Данные индикаторов'!AI44)/(W$55-W$54)*10)),1))</f>
        <v>10</v>
      </c>
      <c r="X42" s="278">
        <f>IF('Данные индикаторов'!AJ44="No data","x",ROUND(IF('Данные индикаторов'!AJ44&gt;X$55,10,IF('Данные индикаторов'!AJ44&lt;X$54,0,10-(X$55-'Данные индикаторов'!AJ44)/(X$55-X$54)*10)),1))</f>
        <v>2.7</v>
      </c>
      <c r="Y42" s="288">
        <f>IF('Данные индикаторов'!AQ44="No data","x",ROUND(IF('Данные индикаторов'!AQ44&gt;Y$55,10,IF('Данные индикаторов'!AQ44&lt;Y$54,0,10-(Y$55-'Данные индикаторов'!AQ44)/(Y$55-Y$54)*10)),1))</f>
        <v>0.4</v>
      </c>
      <c r="Z42" s="288">
        <f>IF('Данные индикаторов'!AR44="No data","x",ROUND(IF('Данные индикаторов'!AR44&gt;Z$55,10,IF('Данные индикаторов'!AR44&lt;Z$54,0,10-(Z$55-'Данные индикаторов'!AR44)/(Z$55-Z$54)*10)),1))</f>
        <v>0.3</v>
      </c>
      <c r="AA42" s="279">
        <f t="shared" si="63"/>
        <v>0.4</v>
      </c>
      <c r="AB42" s="276">
        <f t="shared" si="60"/>
        <v>4.4000000000000004</v>
      </c>
      <c r="AC42" s="278">
        <f>IF('Данные индикаторов'!AL44="No data","x",ROUND(IF('Данные индикаторов'!AL44&gt;AC$55,10,IF('Данные индикаторов'!AL44&lt;AC$54,0,10-(AC$55-'Данные индикаторов'!AL44)/(AC$55-AC$54)*10)),1))</f>
        <v>0.3</v>
      </c>
      <c r="AD42" s="276">
        <f t="shared" si="10"/>
        <v>0.3</v>
      </c>
      <c r="AE42" s="291">
        <f>IF(OR('Данные индикаторов'!AM44="No data",'Данные индикаторов'!BK44="No data"),"x",('Данные индикаторов'!AM44/'Данные индикаторов'!BK44))</f>
        <v>0</v>
      </c>
      <c r="AF42" s="276">
        <f t="shared" si="59"/>
        <v>0</v>
      </c>
      <c r="AG42" s="278">
        <f>IF('Данные индикаторов'!AN44="No data","x",ROUND(IF('Данные индикаторов'!AN44&lt;$AG$54,10,IF('Данные индикаторов'!AN44&gt;$AG$55,0,($AG$55-'Данные индикаторов'!AN44)/($AG$55-$AG$54)*10)),1))</f>
        <v>2.7</v>
      </c>
      <c r="AH42" s="278">
        <f>IF('Данные индикаторов'!AO44="No data","x",ROUND(IF('Данные индикаторов'!AO44&gt;$AH$55,10,IF('Данные индикаторов'!AO44&lt;$AH$54,0,10-($AH$55-'Данные индикаторов'!AO44)/($AH$55-$AH$54)*10)),1))</f>
        <v>0</v>
      </c>
      <c r="AI42" s="288">
        <f>IF('Данные индикаторов'!AP44="No data","x",ROUND(IF('Данные индикаторов'!AP44&gt;$AI$55,10,IF('Данные индикаторов'!AP44&lt;$AI$54,0,10-($AI$55-'Данные индикаторов'!AP44)/($AI$55-$AI$54)*10)),1))</f>
        <v>3.1</v>
      </c>
      <c r="AJ42" s="278">
        <f t="shared" si="12"/>
        <v>3.1</v>
      </c>
      <c r="AK42" s="276">
        <f t="shared" si="13"/>
        <v>1.9</v>
      </c>
      <c r="AL42" s="273">
        <f t="shared" si="61"/>
        <v>2.4</v>
      </c>
    </row>
    <row r="43" spans="1:38" ht="15.75">
      <c r="A43" s="329" t="s">
        <v>258</v>
      </c>
      <c r="B43" s="331" t="s">
        <v>262</v>
      </c>
      <c r="C43" s="328" t="s">
        <v>103</v>
      </c>
      <c r="D43" s="278">
        <f>ROUND(IF('Данные индикаторов'!O45="No data",IF((0.1233*LN('Данные индикаторов'!AU45)-0.4559)&gt;D$55,0,IF((0.1233*LN('Данные индикаторов'!AU45)-0.4559)&lt;D$54,10,(D$55-(0.1233*LN('Данные индикаторов'!AU45)-0.4559))/(D$55-D$54)*10)),IF('Данные индикаторов'!O45&gt;D$55,0,IF('Данные индикаторов'!O45&lt;D$54,10,(D$55-'Данные индикаторов'!O45)/(D$55-D$54)*10))),1)</f>
        <v>3.2</v>
      </c>
      <c r="E43" s="278" t="str">
        <f>IF('Данные индикаторов'!P45="No data","x",ROUND((IF('Данные индикаторов'!P45=E$54,0,IF(LOG('Данные индикаторов'!P45*1000)&gt;E$55,10,10-(E$55-LOG('Данные индикаторов'!P45*1000))/(E$55-E$54)*10))),1))</f>
        <v>x</v>
      </c>
      <c r="F43" s="279">
        <f>IF('Данные индикаторов'!AK45="No data","x",ROUND(IF('Данные индикаторов'!AK45&gt;F$55,10,IF('Данные индикаторов'!AK45&lt;F$54,0,10-(F$55-'Данные индикаторов'!AK45)/(F$55-F$54)*10)),1))</f>
        <v>2.2999999999999998</v>
      </c>
      <c r="G43" s="276">
        <f t="shared" si="62"/>
        <v>2.8</v>
      </c>
      <c r="H43" s="284">
        <f>IF(OR('Данные индикаторов'!R45="No data",'Данные индикаторов'!S45="No data"),"x",IF(OR('Данные индикаторов'!T45="No data",'Данные индикаторов'!U45="No data"),1-(POWER((POWER(POWER((POWER((10/IF('Данные индикаторов'!R45&lt;10,10,'Данные индикаторов'!R45))*(1/'Данные индикаторов'!S45),0.5))*('Данные индикаторов'!V45)*('Данные индикаторов'!X45),(1/3)),-1)+POWER(POWER((1*('Данные индикаторов'!W45)*('Данные индикаторов'!Y45)),(1/3)),-1))/2,-1)/POWER((((POWER((10/IF('Данные индикаторов'!R45&lt;10,10,'Данные индикаторов'!R45))*(1/'Данные индикаторов'!S45),0.5)+1)/2)*(('Данные индикаторов'!V45+'Данные индикаторов'!W45)/2)*(('Данные индикаторов'!X45+'Данные индикаторов'!Y45)/2)),(1/3))),IF(OR('Данные индикаторов'!R45="No data",'Данные индикаторов'!S45="No data"),"x",1-(POWER((POWER(POWER((POWER((10/IF('Данные индикаторов'!R45&lt;10,10,'Данные индикаторов'!R45))*(1/'Данные индикаторов'!S45),0.5))*(POWER(('Данные индикаторов'!V45*'Данные индикаторов'!T45),0.5))*('Данные индикаторов'!X45),(1/3)),-1)+POWER(POWER(1*(POWER(('Данные индикаторов'!W45*'Данные индикаторов'!U45),0.5))*('Данные индикаторов'!Y45),(1/3)),-1))/2,-1)/POWER((((POWER((10/IF('Данные индикаторов'!R45&lt;10,10,'Данные индикаторов'!R45))*(1/'Данные индикаторов'!S45),0.5)+1)/2)*((POWER(('Данные индикаторов'!V45*'Данные индикаторов'!T45),0.5)+POWER(('Данные индикаторов'!W45*'Данные индикаторов'!U45),0.5))/2)*(('Данные индикаторов'!X45+'Данные индикаторов'!Y45)/2)),(1/3))))))</f>
        <v>0.18119665376244554</v>
      </c>
      <c r="I43" s="278">
        <f t="shared" si="56"/>
        <v>3.3</v>
      </c>
      <c r="J43" s="278">
        <f>IF('Данные индикаторов'!Z45="No data","x",ROUND(IF('Данные индикаторов'!Z45&gt;J$55,10,IF('Данные индикаторов'!Z45&lt;J$54,0,10-(J$55-'Данные индикаторов'!Z45)/(J$55-J$54)*10)),1))</f>
        <v>3.5</v>
      </c>
      <c r="K43" s="276">
        <f t="shared" si="2"/>
        <v>3.4</v>
      </c>
      <c r="L43" s="293">
        <f>SUM(IF('Данные индикаторов'!AA45=0,0,'Данные индикаторов'!AA45/1000000),SUM('Данные индикаторов'!AB45:AC45))</f>
        <v>2633.5009890000001</v>
      </c>
      <c r="M43" s="293">
        <f>L43/(SUM('Данные индикаторов'!BK$42:'Данные индикаторов'!BK$55))*1000000</f>
        <v>74.664131716154486</v>
      </c>
      <c r="N43" s="278">
        <f t="shared" si="57"/>
        <v>3.7</v>
      </c>
      <c r="O43" s="278">
        <f>IF('Данные индикаторов'!AD45="No data","x",ROUND(IF('Данные индикаторов'!AD45&gt;O$55,10,IF('Данные индикаторов'!AD45&lt;O$54,0,10-(O$55-'Данные индикаторов'!AD45)/(O$55-O$54)*10)),1))</f>
        <v>3.1</v>
      </c>
      <c r="P43" s="279">
        <f>IF('Данные индикаторов'!Q45="No data","x",ROUND(IF('Данные индикаторов'!Q45&gt;P$55,10,IF('Данные индикаторов'!Q45&lt;P$54,0,10-(P$55-'Данные индикаторов'!Q45)/(P$55-P$54)*10)),1))</f>
        <v>1.6</v>
      </c>
      <c r="Q43" s="276">
        <f t="shared" si="4"/>
        <v>2.8</v>
      </c>
      <c r="R43" s="273">
        <f t="shared" si="5"/>
        <v>3</v>
      </c>
      <c r="S43" s="284">
        <f>IF(AND('Данные индикаторов'!AE45="No data",'Данные индикаторов'!AF45="No data",'Данные индикаторов'!AG45="No data"),"x",SUM('Данные индикаторов'!AE45:AG45))</f>
        <v>0.1099369482246252</v>
      </c>
      <c r="T43" s="279">
        <f t="shared" si="58"/>
        <v>3.7</v>
      </c>
      <c r="U43" s="279">
        <f>IF('Данные индикаторов'!AH45="No data","x",'Данные индикаторов'!AH45)</f>
        <v>1</v>
      </c>
      <c r="V43" s="276">
        <f t="shared" si="7"/>
        <v>2.5</v>
      </c>
      <c r="W43" s="278">
        <f>IF('Данные индикаторов'!AI45="No data","x",ROUND(IF('Данные индикаторов'!AI45&gt;W$55,10,IF('Данные индикаторов'!AI45&lt;W$54,0,10-(W$55-'Данные индикаторов'!AI45)/(W$55-W$54)*10)),1))</f>
        <v>10</v>
      </c>
      <c r="X43" s="278">
        <f>IF('Данные индикаторов'!AJ45="No data","x",ROUND(IF('Данные индикаторов'!AJ45&gt;X$55,10,IF('Данные индикаторов'!AJ45&lt;X$54,0,10-(X$55-'Данные индикаторов'!AJ45)/(X$55-X$54)*10)),1))</f>
        <v>3.4</v>
      </c>
      <c r="Y43" s="288">
        <f>IF('Данные индикаторов'!AQ45="No data","x",ROUND(IF('Данные индикаторов'!AQ45&gt;Y$55,10,IF('Данные индикаторов'!AQ45&lt;Y$54,0,10-(Y$55-'Данные индикаторов'!AQ45)/(Y$55-Y$54)*10)),1))</f>
        <v>0.8</v>
      </c>
      <c r="Z43" s="288">
        <f>IF('Данные индикаторов'!AR45="No data","x",ROUND(IF('Данные индикаторов'!AR45&gt;Z$55,10,IF('Данные индикаторов'!AR45&lt;Z$54,0,10-(Z$55-'Данные индикаторов'!AR45)/(Z$55-Z$54)*10)),1))</f>
        <v>0.3</v>
      </c>
      <c r="AA43" s="279">
        <f t="shared" si="63"/>
        <v>0.6</v>
      </c>
      <c r="AB43" s="276">
        <f t="shared" si="60"/>
        <v>4.7</v>
      </c>
      <c r="AC43" s="278">
        <f>IF('Данные индикаторов'!AL45="No data","x",ROUND(IF('Данные индикаторов'!AL45&gt;AC$55,10,IF('Данные индикаторов'!AL45&lt;AC$54,0,10-(AC$55-'Данные индикаторов'!AL45)/(AC$55-AC$54)*10)),1))</f>
        <v>0.3</v>
      </c>
      <c r="AD43" s="276">
        <f t="shared" si="10"/>
        <v>0.3</v>
      </c>
      <c r="AE43" s="291">
        <f>IF(OR('Данные индикаторов'!AM45="No data",'Данные индикаторов'!BK45="No data"),"x",('Данные индикаторов'!AM45/'Данные индикаторов'!BK45))</f>
        <v>0</v>
      </c>
      <c r="AF43" s="276">
        <f t="shared" si="59"/>
        <v>0</v>
      </c>
      <c r="AG43" s="278">
        <f>IF('Данные индикаторов'!AN45="No data","x",ROUND(IF('Данные индикаторов'!AN45&lt;$AG$54,10,IF('Данные индикаторов'!AN45&gt;$AG$55,0,($AG$55-'Данные индикаторов'!AN45)/($AG$55-$AG$54)*10)),1))</f>
        <v>2.7</v>
      </c>
      <c r="AH43" s="278">
        <f>IF('Данные индикаторов'!AO45="No data","x",ROUND(IF('Данные индикаторов'!AO45&gt;$AH$55,10,IF('Данные индикаторов'!AO45&lt;$AH$54,0,10-($AH$55-'Данные индикаторов'!AO45)/($AH$55-$AH$54)*10)),1))</f>
        <v>0</v>
      </c>
      <c r="AI43" s="288">
        <f>IF('Данные индикаторов'!AP45="No data","x",ROUND(IF('Данные индикаторов'!AP45&gt;$AI$55,10,IF('Данные индикаторов'!AP45&lt;$AI$54,0,10-($AI$55-'Данные индикаторов'!AP45)/($AI$55-$AI$54)*10)),1))</f>
        <v>3.1</v>
      </c>
      <c r="AJ43" s="278">
        <f t="shared" si="12"/>
        <v>3.1</v>
      </c>
      <c r="AK43" s="276">
        <f t="shared" si="13"/>
        <v>1.9</v>
      </c>
      <c r="AL43" s="273">
        <f t="shared" si="61"/>
        <v>2.5</v>
      </c>
    </row>
    <row r="44" spans="1:38" ht="15.75">
      <c r="A44" s="329" t="s">
        <v>258</v>
      </c>
      <c r="B44" s="331" t="s">
        <v>263</v>
      </c>
      <c r="C44" s="328" t="s">
        <v>107</v>
      </c>
      <c r="D44" s="278">
        <f>ROUND(IF('Данные индикаторов'!O46="No data",IF((0.1233*LN('Данные индикаторов'!AU46)-0.4559)&gt;D$55,0,IF((0.1233*LN('Данные индикаторов'!AU46)-0.4559)&lt;D$54,10,(D$55-(0.1233*LN('Данные индикаторов'!AU46)-0.4559))/(D$55-D$54)*10)),IF('Данные индикаторов'!O46&gt;D$55,0,IF('Данные индикаторов'!O46&lt;D$54,10,(D$55-'Данные индикаторов'!O46)/(D$55-D$54)*10))),1)</f>
        <v>3.6</v>
      </c>
      <c r="E44" s="278" t="str">
        <f>IF('Данные индикаторов'!P46="No data","x",ROUND((IF('Данные индикаторов'!P46=E$54,0,IF(LOG('Данные индикаторов'!P46*1000)&gt;E$55,10,10-(E$55-LOG('Данные индикаторов'!P46*1000))/(E$55-E$54)*10))),1))</f>
        <v>x</v>
      </c>
      <c r="F44" s="279">
        <f>IF('Данные индикаторов'!AK46="No data","x",ROUND(IF('Данные индикаторов'!AK46&gt;F$55,10,IF('Данные индикаторов'!AK46&lt;F$54,0,10-(F$55-'Данные индикаторов'!AK46)/(F$55-F$54)*10)),1))</f>
        <v>2.2000000000000002</v>
      </c>
      <c r="G44" s="276">
        <f t="shared" si="62"/>
        <v>2.9</v>
      </c>
      <c r="H44" s="284">
        <f>IF(OR('Данные индикаторов'!R46="No data",'Данные индикаторов'!S46="No data"),"x",IF(OR('Данные индикаторов'!T46="No data",'Данные индикаторов'!U46="No data"),1-(POWER((POWER(POWER((POWER((10/IF('Данные индикаторов'!R46&lt;10,10,'Данные индикаторов'!R46))*(1/'Данные индикаторов'!S46),0.5))*('Данные индикаторов'!V46)*('Данные индикаторов'!X46),(1/3)),-1)+POWER(POWER((1*('Данные индикаторов'!W46)*('Данные индикаторов'!Y46)),(1/3)),-1))/2,-1)/POWER((((POWER((10/IF('Данные индикаторов'!R46&lt;10,10,'Данные индикаторов'!R46))*(1/'Данные индикаторов'!S46),0.5)+1)/2)*(('Данные индикаторов'!V46+'Данные индикаторов'!W46)/2)*(('Данные индикаторов'!X46+'Данные индикаторов'!Y46)/2)),(1/3))),IF(OR('Данные индикаторов'!R46="No data",'Данные индикаторов'!S46="No data"),"x",1-(POWER((POWER(POWER((POWER((10/IF('Данные индикаторов'!R46&lt;10,10,'Данные индикаторов'!R46))*(1/'Данные индикаторов'!S46),0.5))*(POWER(('Данные индикаторов'!V46*'Данные индикаторов'!T46),0.5))*('Данные индикаторов'!X46),(1/3)),-1)+POWER(POWER(1*(POWER(('Данные индикаторов'!W46*'Данные индикаторов'!U46),0.5))*('Данные индикаторов'!Y46),(1/3)),-1))/2,-1)/POWER((((POWER((10/IF('Данные индикаторов'!R46&lt;10,10,'Данные индикаторов'!R46))*(1/'Данные индикаторов'!S46),0.5)+1)/2)*((POWER(('Данные индикаторов'!V46*'Данные индикаторов'!T46),0.5)+POWER(('Данные индикаторов'!W46*'Данные индикаторов'!U46),0.5))/2)*(('Данные индикаторов'!X46+'Данные индикаторов'!Y46)/2)),(1/3))))))</f>
        <v>0.21019692913212529</v>
      </c>
      <c r="I44" s="278">
        <f t="shared" si="56"/>
        <v>3.8</v>
      </c>
      <c r="J44" s="278">
        <f>IF('Данные индикаторов'!Z46="No data","x",ROUND(IF('Данные индикаторов'!Z46&gt;J$55,10,IF('Данные индикаторов'!Z46&lt;J$54,0,10-(J$55-'Данные индикаторов'!Z46)/(J$55-J$54)*10)),1))</f>
        <v>4.9000000000000004</v>
      </c>
      <c r="K44" s="276">
        <f t="shared" si="2"/>
        <v>4.4000000000000004</v>
      </c>
      <c r="L44" s="293">
        <f>SUM(IF('Данные индикаторов'!AA46=0,0,'Данные индикаторов'!AA46/1000000),SUM('Данные индикаторов'!AB46:AC46))</f>
        <v>2633.5009890000001</v>
      </c>
      <c r="M44" s="293">
        <f>L44/(SUM('Данные индикаторов'!BK$42:'Данные индикаторов'!BK$55))*1000000</f>
        <v>74.664131716154486</v>
      </c>
      <c r="N44" s="278">
        <f t="shared" si="57"/>
        <v>3.7</v>
      </c>
      <c r="O44" s="278">
        <f>IF('Данные индикаторов'!AD46="No data","x",ROUND(IF('Данные индикаторов'!AD46&gt;O$55,10,IF('Данные индикаторов'!AD46&lt;O$54,0,10-(O$55-'Данные индикаторов'!AD46)/(O$55-O$54)*10)),1))</f>
        <v>3.1</v>
      </c>
      <c r="P44" s="279">
        <f>IF('Данные индикаторов'!Q46="No data","x",ROUND(IF('Данные индикаторов'!Q46&gt;P$55,10,IF('Данные индикаторов'!Q46&lt;P$54,0,10-(P$55-'Данные индикаторов'!Q46)/(P$55-P$54)*10)),1))</f>
        <v>1.6</v>
      </c>
      <c r="Q44" s="276">
        <f t="shared" si="4"/>
        <v>2.8</v>
      </c>
      <c r="R44" s="273">
        <f t="shared" si="5"/>
        <v>3.3</v>
      </c>
      <c r="S44" s="284">
        <f>IF(AND('Данные индикаторов'!AE46="No data",'Данные индикаторов'!AF46="No data",'Данные индикаторов'!AG46="No data"),"x",SUM('Данные индикаторов'!AE46:AG46))</f>
        <v>0.1099369482246252</v>
      </c>
      <c r="T44" s="279">
        <f t="shared" si="58"/>
        <v>3.7</v>
      </c>
      <c r="U44" s="279">
        <f>IF('Данные индикаторов'!AH46="No data","x",'Данные индикаторов'!AH46)</f>
        <v>1</v>
      </c>
      <c r="V44" s="276">
        <f t="shared" si="7"/>
        <v>2.5</v>
      </c>
      <c r="W44" s="278">
        <f>IF('Данные индикаторов'!AI46="No data","x",ROUND(IF('Данные индикаторов'!AI46&gt;W$55,10,IF('Данные индикаторов'!AI46&lt;W$54,0,10-(W$55-'Данные индикаторов'!AI46)/(W$55-W$54)*10)),1))</f>
        <v>8.6</v>
      </c>
      <c r="X44" s="278">
        <f>IF('Данные индикаторов'!AJ46="No data","x",ROUND(IF('Данные индикаторов'!AJ46&gt;X$55,10,IF('Данные индикаторов'!AJ46&lt;X$54,0,10-(X$55-'Данные индикаторов'!AJ46)/(X$55-X$54)*10)),1))</f>
        <v>2.1</v>
      </c>
      <c r="Y44" s="288">
        <f>IF('Данные индикаторов'!AQ46="No data","x",ROUND(IF('Данные индикаторов'!AQ46&gt;Y$55,10,IF('Данные индикаторов'!AQ46&lt;Y$54,0,10-(Y$55-'Данные индикаторов'!AQ46)/(Y$55-Y$54)*10)),1))</f>
        <v>0.7</v>
      </c>
      <c r="Z44" s="288">
        <f>IF('Данные индикаторов'!AR46="No data","x",ROUND(IF('Данные индикаторов'!AR46&gt;Z$55,10,IF('Данные индикаторов'!AR46&lt;Z$54,0,10-(Z$55-'Данные индикаторов'!AR46)/(Z$55-Z$54)*10)),1))</f>
        <v>0.3</v>
      </c>
      <c r="AA44" s="279">
        <f t="shared" si="63"/>
        <v>0.5</v>
      </c>
      <c r="AB44" s="276">
        <f t="shared" si="60"/>
        <v>3.7</v>
      </c>
      <c r="AC44" s="278">
        <f>IF('Данные индикаторов'!AL46="No data","x",ROUND(IF('Данные индикаторов'!AL46&gt;AC$55,10,IF('Данные индикаторов'!AL46&lt;AC$54,0,10-(AC$55-'Данные индикаторов'!AL46)/(AC$55-AC$54)*10)),1))</f>
        <v>0.7</v>
      </c>
      <c r="AD44" s="276">
        <f t="shared" si="10"/>
        <v>0.7</v>
      </c>
      <c r="AE44" s="291">
        <f>IF(OR('Данные индикаторов'!AM46="No data",'Данные индикаторов'!BK46="No data"),"x",('Данные индикаторов'!AM46/'Данные индикаторов'!BK46))</f>
        <v>0</v>
      </c>
      <c r="AF44" s="276">
        <f t="shared" si="59"/>
        <v>0</v>
      </c>
      <c r="AG44" s="278">
        <f>IF('Данные индикаторов'!AN46="No data","x",ROUND(IF('Данные индикаторов'!AN46&lt;$AG$54,10,IF('Данные индикаторов'!AN46&gt;$AG$55,0,($AG$55-'Данные индикаторов'!AN46)/($AG$55-$AG$54)*10)),1))</f>
        <v>2.7</v>
      </c>
      <c r="AH44" s="278">
        <f>IF('Данные индикаторов'!AO46="No data","x",ROUND(IF('Данные индикаторов'!AO46&gt;$AH$55,10,IF('Данные индикаторов'!AO46&lt;$AH$54,0,10-($AH$55-'Данные индикаторов'!AO46)/($AH$55-$AH$54)*10)),1))</f>
        <v>0</v>
      </c>
      <c r="AI44" s="288">
        <f>IF('Данные индикаторов'!AP46="No data","x",ROUND(IF('Данные индикаторов'!AP46&gt;$AI$55,10,IF('Данные индикаторов'!AP46&lt;$AI$54,0,10-($AI$55-'Данные индикаторов'!AP46)/($AI$55-$AI$54)*10)),1))</f>
        <v>3.1</v>
      </c>
      <c r="AJ44" s="278">
        <f t="shared" si="12"/>
        <v>3.1</v>
      </c>
      <c r="AK44" s="276">
        <f t="shared" si="13"/>
        <v>1.9</v>
      </c>
      <c r="AL44" s="273">
        <f t="shared" si="61"/>
        <v>2.2999999999999998</v>
      </c>
    </row>
    <row r="45" spans="1:38" ht="15.75">
      <c r="A45" s="329" t="s">
        <v>258</v>
      </c>
      <c r="B45" s="331" t="s">
        <v>264</v>
      </c>
      <c r="C45" s="328" t="s">
        <v>113</v>
      </c>
      <c r="D45" s="278">
        <f>ROUND(IF('Данные индикаторов'!O47="No data",IF((0.1233*LN('Данные индикаторов'!AU47)-0.4559)&gt;D$55,0,IF((0.1233*LN('Данные индикаторов'!AU47)-0.4559)&lt;D$54,10,(D$55-(0.1233*LN('Данные индикаторов'!AU47)-0.4559))/(D$55-D$54)*10)),IF('Данные индикаторов'!O47&gt;D$55,0,IF('Данные индикаторов'!O47&lt;D$54,10,(D$55-'Данные индикаторов'!O47)/(D$55-D$54)*10))),1)</f>
        <v>4.2</v>
      </c>
      <c r="E45" s="278" t="str">
        <f>IF('Данные индикаторов'!P47="No data","x",ROUND((IF('Данные индикаторов'!P47=E$54,0,IF(LOG('Данные индикаторов'!P47*1000)&gt;E$55,10,10-(E$55-LOG('Данные индикаторов'!P47*1000))/(E$55-E$54)*10))),1))</f>
        <v>x</v>
      </c>
      <c r="F45" s="279">
        <f>IF('Данные индикаторов'!AK47="No data","x",ROUND(IF('Данные индикаторов'!AK47&gt;F$55,10,IF('Данные индикаторов'!AK47&lt;F$54,0,10-(F$55-'Данные индикаторов'!AK47)/(F$55-F$54)*10)),1))</f>
        <v>2.9</v>
      </c>
      <c r="G45" s="276">
        <f t="shared" si="62"/>
        <v>3.6</v>
      </c>
      <c r="H45" s="284">
        <f>IF(OR('Данные индикаторов'!R47="No data",'Данные индикаторов'!S47="No data"),"x",IF(OR('Данные индикаторов'!T47="No data",'Данные индикаторов'!U47="No data"),1-(POWER((POWER(POWER((POWER((10/IF('Данные индикаторов'!R47&lt;10,10,'Данные индикаторов'!R47))*(1/'Данные индикаторов'!S47),0.5))*('Данные индикаторов'!V47)*('Данные индикаторов'!X47),(1/3)),-1)+POWER(POWER((1*('Данные индикаторов'!W47)*('Данные индикаторов'!Y47)),(1/3)),-1))/2,-1)/POWER((((POWER((10/IF('Данные индикаторов'!R47&lt;10,10,'Данные индикаторов'!R47))*(1/'Данные индикаторов'!S47),0.5)+1)/2)*(('Данные индикаторов'!V47+'Данные индикаторов'!W47)/2)*(('Данные индикаторов'!X47+'Данные индикаторов'!Y47)/2)),(1/3))),IF(OR('Данные индикаторов'!R47="No data",'Данные индикаторов'!S47="No data"),"x",1-(POWER((POWER(POWER((POWER((10/IF('Данные индикаторов'!R47&lt;10,10,'Данные индикаторов'!R47))*(1/'Данные индикаторов'!S47),0.5))*(POWER(('Данные индикаторов'!V47*'Данные индикаторов'!T47),0.5))*('Данные индикаторов'!X47),(1/3)),-1)+POWER(POWER(1*(POWER(('Данные индикаторов'!W47*'Данные индикаторов'!U47),0.5))*('Данные индикаторов'!Y47),(1/3)),-1))/2,-1)/POWER((((POWER((10/IF('Данные индикаторов'!R47&lt;10,10,'Данные индикаторов'!R47))*(1/'Данные индикаторов'!S47),0.5)+1)/2)*((POWER(('Данные индикаторов'!V47*'Данные индикаторов'!T47),0.5)+POWER(('Данные индикаторов'!W47*'Данные индикаторов'!U47),0.5))/2)*(('Данные индикаторов'!X47+'Данные индикаторов'!Y47)/2)),(1/3))))))</f>
        <v>0.14759913624725196</v>
      </c>
      <c r="I45" s="278">
        <f t="shared" si="56"/>
        <v>2.7</v>
      </c>
      <c r="J45" s="278">
        <f>IF('Данные индикаторов'!Z47="No data","x",ROUND(IF('Данные индикаторов'!Z47&gt;J$55,10,IF('Данные индикаторов'!Z47&lt;J$54,0,10-(J$55-'Данные индикаторов'!Z47)/(J$55-J$54)*10)),1))</f>
        <v>1.7</v>
      </c>
      <c r="K45" s="276">
        <f t="shared" si="2"/>
        <v>2.2000000000000002</v>
      </c>
      <c r="L45" s="293">
        <f>SUM(IF('Данные индикаторов'!AA47=0,0,'Данные индикаторов'!AA47/1000000),SUM('Данные индикаторов'!AB47:AC47))</f>
        <v>2633.5009890000001</v>
      </c>
      <c r="M45" s="293">
        <f>L45/(SUM('Данные индикаторов'!BK$42:'Данные индикаторов'!BK$55))*1000000</f>
        <v>74.664131716154486</v>
      </c>
      <c r="N45" s="278">
        <f t="shared" si="57"/>
        <v>3.7</v>
      </c>
      <c r="O45" s="278">
        <f>IF('Данные индикаторов'!AD47="No data","x",ROUND(IF('Данные индикаторов'!AD47&gt;O$55,10,IF('Данные индикаторов'!AD47&lt;O$54,0,10-(O$55-'Данные индикаторов'!AD47)/(O$55-O$54)*10)),1))</f>
        <v>3.1</v>
      </c>
      <c r="P45" s="279">
        <f>IF('Данные индикаторов'!Q47="No data","x",ROUND(IF('Данные индикаторов'!Q47&gt;P$55,10,IF('Данные индикаторов'!Q47&lt;P$54,0,10-(P$55-'Данные индикаторов'!Q47)/(P$55-P$54)*10)),1))</f>
        <v>1.6</v>
      </c>
      <c r="Q45" s="276">
        <f t="shared" si="4"/>
        <v>2.8</v>
      </c>
      <c r="R45" s="273">
        <f t="shared" si="5"/>
        <v>3.1</v>
      </c>
      <c r="S45" s="284">
        <f>IF(AND('Данные индикаторов'!AE47="No data",'Данные индикаторов'!AF47="No data",'Данные индикаторов'!AG47="No data"),"x",SUM('Данные индикаторов'!AE47:AG47))</f>
        <v>0.1099369482246252</v>
      </c>
      <c r="T45" s="279">
        <f t="shared" si="58"/>
        <v>3.7</v>
      </c>
      <c r="U45" s="279">
        <f>IF('Данные индикаторов'!AH47="No data","x",'Данные индикаторов'!AH47)</f>
        <v>1</v>
      </c>
      <c r="V45" s="276">
        <f t="shared" si="7"/>
        <v>2.5</v>
      </c>
      <c r="W45" s="278">
        <f>IF('Данные индикаторов'!AI47="No data","x",ROUND(IF('Данные индикаторов'!AI47&gt;W$55,10,IF('Данные индикаторов'!AI47&lt;W$54,0,10-(W$55-'Данные индикаторов'!AI47)/(W$55-W$54)*10)),1))</f>
        <v>10</v>
      </c>
      <c r="X45" s="278">
        <f>IF('Данные индикаторов'!AJ47="No data","x",ROUND(IF('Данные индикаторов'!AJ47&gt;X$55,10,IF('Данные индикаторов'!AJ47&lt;X$54,0,10-(X$55-'Данные индикаторов'!AJ47)/(X$55-X$54)*10)),1))</f>
        <v>3</v>
      </c>
      <c r="Y45" s="288">
        <f>IF('Данные индикаторов'!AQ47="No data","x",ROUND(IF('Данные индикаторов'!AQ47&gt;Y$55,10,IF('Данные индикаторов'!AQ47&lt;Y$54,0,10-(Y$55-'Данные индикаторов'!AQ47)/(Y$55-Y$54)*10)),1))</f>
        <v>0.1</v>
      </c>
      <c r="Z45" s="288">
        <f>IF('Данные индикаторов'!AR47="No data","x",ROUND(IF('Данные индикаторов'!AR47&gt;Z$55,10,IF('Данные индикаторов'!AR47&lt;Z$54,0,10-(Z$55-'Данные индикаторов'!AR47)/(Z$55-Z$54)*10)),1))</f>
        <v>0.3</v>
      </c>
      <c r="AA45" s="279">
        <f t="shared" si="63"/>
        <v>0.2</v>
      </c>
      <c r="AB45" s="276">
        <f t="shared" si="60"/>
        <v>4.4000000000000004</v>
      </c>
      <c r="AC45" s="278">
        <f>IF('Данные индикаторов'!AL47="No data","x",ROUND(IF('Данные индикаторов'!AL47&gt;AC$55,10,IF('Данные индикаторов'!AL47&lt;AC$54,0,10-(AC$55-'Данные индикаторов'!AL47)/(AC$55-AC$54)*10)),1))</f>
        <v>0.5</v>
      </c>
      <c r="AD45" s="276">
        <f t="shared" si="10"/>
        <v>0.5</v>
      </c>
      <c r="AE45" s="291">
        <f>IF(OR('Данные индикаторов'!AM47="No data",'Данные индикаторов'!BK47="No data"),"x",('Данные индикаторов'!AM47/'Данные индикаторов'!BK47))</f>
        <v>0</v>
      </c>
      <c r="AF45" s="276">
        <f t="shared" si="59"/>
        <v>0</v>
      </c>
      <c r="AG45" s="278">
        <f>IF('Данные индикаторов'!AN47="No data","x",ROUND(IF('Данные индикаторов'!AN47&lt;$AG$54,10,IF('Данные индикаторов'!AN47&gt;$AG$55,0,($AG$55-'Данные индикаторов'!AN47)/($AG$55-$AG$54)*10)),1))</f>
        <v>2.7</v>
      </c>
      <c r="AH45" s="278">
        <f>IF('Данные индикаторов'!AO47="No data","x",ROUND(IF('Данные индикаторов'!AO47&gt;$AH$55,10,IF('Данные индикаторов'!AO47&lt;$AH$54,0,10-($AH$55-'Данные индикаторов'!AO47)/($AH$55-$AH$54)*10)),1))</f>
        <v>0</v>
      </c>
      <c r="AI45" s="288">
        <f>IF('Данные индикаторов'!AP47="No data","x",ROUND(IF('Данные индикаторов'!AP47&gt;$AI$55,10,IF('Данные индикаторов'!AP47&lt;$AI$54,0,10-($AI$55-'Данные индикаторов'!AP47)/($AI$55-$AI$54)*10)),1))</f>
        <v>3.1</v>
      </c>
      <c r="AJ45" s="278">
        <f t="shared" si="12"/>
        <v>3.1</v>
      </c>
      <c r="AK45" s="276">
        <f t="shared" si="13"/>
        <v>1.9</v>
      </c>
      <c r="AL45" s="273">
        <f t="shared" si="61"/>
        <v>2.4</v>
      </c>
    </row>
    <row r="46" spans="1:38" ht="15.75">
      <c r="A46" s="329" t="s">
        <v>258</v>
      </c>
      <c r="B46" s="331" t="s">
        <v>265</v>
      </c>
      <c r="C46" s="328" t="s">
        <v>105</v>
      </c>
      <c r="D46" s="278">
        <f>ROUND(IF('Данные индикаторов'!O48="No data",IF((0.1233*LN('Данные индикаторов'!AU48)-0.4559)&gt;D$55,0,IF((0.1233*LN('Данные индикаторов'!AU48)-0.4559)&lt;D$54,10,(D$55-(0.1233*LN('Данные индикаторов'!AU48)-0.4559))/(D$55-D$54)*10)),IF('Данные индикаторов'!O48&gt;D$55,0,IF('Данные индикаторов'!O48&lt;D$54,10,(D$55-'Данные индикаторов'!O48)/(D$55-D$54)*10))),1)</f>
        <v>3.6</v>
      </c>
      <c r="E46" s="278" t="str">
        <f>IF('Данные индикаторов'!P48="No data","x",ROUND((IF('Данные индикаторов'!P48=E$54,0,IF(LOG('Данные индикаторов'!P48*1000)&gt;E$55,10,10-(E$55-LOG('Данные индикаторов'!P48*1000))/(E$55-E$54)*10))),1))</f>
        <v>x</v>
      </c>
      <c r="F46" s="279">
        <f>IF('Данные индикаторов'!AK48="No data","x",ROUND(IF('Данные индикаторов'!AK48&gt;F$55,10,IF('Данные индикаторов'!AK48&lt;F$54,0,10-(F$55-'Данные индикаторов'!AK48)/(F$55-F$54)*10)),1))</f>
        <v>2.8</v>
      </c>
      <c r="G46" s="276">
        <f t="shared" si="62"/>
        <v>3.2</v>
      </c>
      <c r="H46" s="284">
        <f>IF(OR('Данные индикаторов'!R48="No data",'Данные индикаторов'!S48="No data"),"x",IF(OR('Данные индикаторов'!T48="No data",'Данные индикаторов'!U48="No data"),1-(POWER((POWER(POWER((POWER((10/IF('Данные индикаторов'!R48&lt;10,10,'Данные индикаторов'!R48))*(1/'Данные индикаторов'!S48),0.5))*('Данные индикаторов'!V48)*('Данные индикаторов'!X48),(1/3)),-1)+POWER(POWER((1*('Данные индикаторов'!W48)*('Данные индикаторов'!Y48)),(1/3)),-1))/2,-1)/POWER((((POWER((10/IF('Данные индикаторов'!R48&lt;10,10,'Данные индикаторов'!R48))*(1/'Данные индикаторов'!S48),0.5)+1)/2)*(('Данные индикаторов'!V48+'Данные индикаторов'!W48)/2)*(('Данные индикаторов'!X48+'Данные индикаторов'!Y48)/2)),(1/3))),IF(OR('Данные индикаторов'!R48="No data",'Данные индикаторов'!S48="No data"),"x",1-(POWER((POWER(POWER((POWER((10/IF('Данные индикаторов'!R48&lt;10,10,'Данные индикаторов'!R48))*(1/'Данные индикаторов'!S48),0.5))*(POWER(('Данные индикаторов'!V48*'Данные индикаторов'!T48),0.5))*('Данные индикаторов'!X48),(1/3)),-1)+POWER(POWER(1*(POWER(('Данные индикаторов'!W48*'Данные индикаторов'!U48),0.5))*('Данные индикаторов'!Y48),(1/3)),-1))/2,-1)/POWER((((POWER((10/IF('Данные индикаторов'!R48&lt;10,10,'Данные индикаторов'!R48))*(1/'Данные индикаторов'!S48),0.5)+1)/2)*((POWER(('Данные индикаторов'!V48*'Данные индикаторов'!T48),0.5)+POWER(('Данные индикаторов'!W48*'Данные индикаторов'!U48),0.5))/2)*(('Данные индикаторов'!X48+'Данные индикаторов'!Y48)/2)),(1/3))))))</f>
        <v>0.18898240745843864</v>
      </c>
      <c r="I46" s="278">
        <f t="shared" si="56"/>
        <v>3.4</v>
      </c>
      <c r="J46" s="278">
        <f>IF('Данные индикаторов'!Z48="No data","x",ROUND(IF('Данные индикаторов'!Z48&gt;J$55,10,IF('Данные индикаторов'!Z48&lt;J$54,0,10-(J$55-'Данные индикаторов'!Z48)/(J$55-J$54)*10)),1))</f>
        <v>4</v>
      </c>
      <c r="K46" s="276">
        <f t="shared" si="2"/>
        <v>3.7</v>
      </c>
      <c r="L46" s="293">
        <f>SUM(IF('Данные индикаторов'!AA48=0,0,'Данные индикаторов'!AA48/1000000),SUM('Данные индикаторов'!AB48:AC48))</f>
        <v>2633.5009890000001</v>
      </c>
      <c r="M46" s="293">
        <f>L46/(SUM('Данные индикаторов'!BK$42:'Данные индикаторов'!BK$55))*1000000</f>
        <v>74.664131716154486</v>
      </c>
      <c r="N46" s="278">
        <f t="shared" si="57"/>
        <v>3.7</v>
      </c>
      <c r="O46" s="278">
        <f>IF('Данные индикаторов'!AD48="No data","x",ROUND(IF('Данные индикаторов'!AD48&gt;O$55,10,IF('Данные индикаторов'!AD48&lt;O$54,0,10-(O$55-'Данные индикаторов'!AD48)/(O$55-O$54)*10)),1))</f>
        <v>3.1</v>
      </c>
      <c r="P46" s="279">
        <f>IF('Данные индикаторов'!Q48="No data","x",ROUND(IF('Данные индикаторов'!Q48&gt;P$55,10,IF('Данные индикаторов'!Q48&lt;P$54,0,10-(P$55-'Данные индикаторов'!Q48)/(P$55-P$54)*10)),1))</f>
        <v>1.6</v>
      </c>
      <c r="Q46" s="276">
        <f t="shared" si="4"/>
        <v>2.8</v>
      </c>
      <c r="R46" s="273">
        <f t="shared" si="5"/>
        <v>3.2</v>
      </c>
      <c r="S46" s="284">
        <f>IF(AND('Данные индикаторов'!AE48="No data",'Данные индикаторов'!AF48="No data",'Данные индикаторов'!AG48="No data"),"x",SUM('Данные индикаторов'!AE48:AG48))</f>
        <v>0.1099369482246252</v>
      </c>
      <c r="T46" s="279">
        <f t="shared" si="58"/>
        <v>3.7</v>
      </c>
      <c r="U46" s="279">
        <f>IF('Данные индикаторов'!AH48="No data","x",'Данные индикаторов'!AH48)</f>
        <v>1</v>
      </c>
      <c r="V46" s="276">
        <f t="shared" si="7"/>
        <v>2.5</v>
      </c>
      <c r="W46" s="278">
        <f>IF('Данные индикаторов'!AI48="No data","x",ROUND(IF('Данные индикаторов'!AI48&gt;W$55,10,IF('Данные индикаторов'!AI48&lt;W$54,0,10-(W$55-'Данные индикаторов'!AI48)/(W$55-W$54)*10)),1))</f>
        <v>10</v>
      </c>
      <c r="X46" s="278">
        <f>IF('Данные индикаторов'!AJ48="No data","x",ROUND(IF('Данные индикаторов'!AJ48&gt;X$55,10,IF('Данные индикаторов'!AJ48&lt;X$54,0,10-(X$55-'Данные индикаторов'!AJ48)/(X$55-X$54)*10)),1))</f>
        <v>2.9</v>
      </c>
      <c r="Y46" s="288">
        <f>IF('Данные индикаторов'!AQ48="No data","x",ROUND(IF('Данные индикаторов'!AQ48&gt;Y$55,10,IF('Данные индикаторов'!AQ48&lt;Y$54,0,10-(Y$55-'Данные индикаторов'!AQ48)/(Y$55-Y$54)*10)),1))</f>
        <v>0.4</v>
      </c>
      <c r="Z46" s="288">
        <f>IF('Данные индикаторов'!AR48="No data","x",ROUND(IF('Данные индикаторов'!AR48&gt;Z$55,10,IF('Данные индикаторов'!AR48&lt;Z$54,0,10-(Z$55-'Данные индикаторов'!AR48)/(Z$55-Z$54)*10)),1))</f>
        <v>0.3</v>
      </c>
      <c r="AA46" s="279">
        <f t="shared" si="63"/>
        <v>0.4</v>
      </c>
      <c r="AB46" s="276">
        <f t="shared" si="60"/>
        <v>4.4000000000000004</v>
      </c>
      <c r="AC46" s="278">
        <f>IF('Данные индикаторов'!AL48="No data","x",ROUND(IF('Данные индикаторов'!AL48&gt;AC$55,10,IF('Данные индикаторов'!AL48&lt;AC$54,0,10-(AC$55-'Данные индикаторов'!AL48)/(AC$55-AC$54)*10)),1))</f>
        <v>0.8</v>
      </c>
      <c r="AD46" s="276">
        <f t="shared" si="10"/>
        <v>0.8</v>
      </c>
      <c r="AE46" s="291">
        <f>IF(OR('Данные индикаторов'!AM48="No data",'Данные индикаторов'!BK48="No data"),"x",('Данные индикаторов'!AM48/'Данные индикаторов'!BK48))</f>
        <v>2.0470130667667429E-6</v>
      </c>
      <c r="AF46" s="276">
        <f t="shared" si="59"/>
        <v>0</v>
      </c>
      <c r="AG46" s="278">
        <f>IF('Данные индикаторов'!AN48="No data","x",ROUND(IF('Данные индикаторов'!AN48&lt;$AG$54,10,IF('Данные индикаторов'!AN48&gt;$AG$55,0,($AG$55-'Данные индикаторов'!AN48)/($AG$55-$AG$54)*10)),1))</f>
        <v>2.7</v>
      </c>
      <c r="AH46" s="278">
        <f>IF('Данные индикаторов'!AO48="No data","x",ROUND(IF('Данные индикаторов'!AO48&gt;$AH$55,10,IF('Данные индикаторов'!AO48&lt;$AH$54,0,10-($AH$55-'Данные индикаторов'!AO48)/($AH$55-$AH$54)*10)),1))</f>
        <v>0</v>
      </c>
      <c r="AI46" s="288">
        <f>IF('Данные индикаторов'!AP48="No data","x",ROUND(IF('Данные индикаторов'!AP48&gt;$AI$55,10,IF('Данные индикаторов'!AP48&lt;$AI$54,0,10-($AI$55-'Данные индикаторов'!AP48)/($AI$55-$AI$54)*10)),1))</f>
        <v>3.1</v>
      </c>
      <c r="AJ46" s="278">
        <f t="shared" si="12"/>
        <v>3.1</v>
      </c>
      <c r="AK46" s="276">
        <f t="shared" si="13"/>
        <v>1.9</v>
      </c>
      <c r="AL46" s="273">
        <f t="shared" si="61"/>
        <v>2.5</v>
      </c>
    </row>
    <row r="47" spans="1:38" ht="15.75">
      <c r="A47" s="329" t="s">
        <v>258</v>
      </c>
      <c r="B47" s="331" t="s">
        <v>266</v>
      </c>
      <c r="C47" s="328" t="s">
        <v>106</v>
      </c>
      <c r="D47" s="278">
        <f>ROUND(IF('Данные индикаторов'!O49="No data",IF((0.1233*LN('Данные индикаторов'!AU49)-0.4559)&gt;D$55,0,IF((0.1233*LN('Данные индикаторов'!AU49)-0.4559)&lt;D$54,10,(D$55-(0.1233*LN('Данные индикаторов'!AU49)-0.4559))/(D$55-D$54)*10)),IF('Данные индикаторов'!O49&gt;D$55,0,IF('Данные индикаторов'!O49&lt;D$54,10,(D$55-'Данные индикаторов'!O49)/(D$55-D$54)*10))),1)</f>
        <v>3.7</v>
      </c>
      <c r="E47" s="278" t="str">
        <f>IF('Данные индикаторов'!P49="No data","x",ROUND((IF('Данные индикаторов'!P49=E$54,0,IF(LOG('Данные индикаторов'!P49*1000)&gt;E$55,10,10-(E$55-LOG('Данные индикаторов'!P49*1000))/(E$55-E$54)*10))),1))</f>
        <v>x</v>
      </c>
      <c r="F47" s="279">
        <f>IF('Данные индикаторов'!AK49="No data","x",ROUND(IF('Данные индикаторов'!AK49&gt;F$55,10,IF('Данные индикаторов'!AK49&lt;F$54,0,10-(F$55-'Данные индикаторов'!AK49)/(F$55-F$54)*10)),1))</f>
        <v>1.8</v>
      </c>
      <c r="G47" s="276">
        <f t="shared" si="62"/>
        <v>2.8</v>
      </c>
      <c r="H47" s="284">
        <f>IF(OR('Данные индикаторов'!R49="No data",'Данные индикаторов'!S49="No data"),"x",IF(OR('Данные индикаторов'!T49="No data",'Данные индикаторов'!U49="No data"),1-(POWER((POWER(POWER((POWER((10/IF('Данные индикаторов'!R49&lt;10,10,'Данные индикаторов'!R49))*(1/'Данные индикаторов'!S49),0.5))*('Данные индикаторов'!V49)*('Данные индикаторов'!X49),(1/3)),-1)+POWER(POWER((1*('Данные индикаторов'!W49)*('Данные индикаторов'!Y49)),(1/3)),-1))/2,-1)/POWER((((POWER((10/IF('Данные индикаторов'!R49&lt;10,10,'Данные индикаторов'!R49))*(1/'Данные индикаторов'!S49),0.5)+1)/2)*(('Данные индикаторов'!V49+'Данные индикаторов'!W49)/2)*(('Данные индикаторов'!X49+'Данные индикаторов'!Y49)/2)),(1/3))),IF(OR('Данные индикаторов'!R49="No data",'Данные индикаторов'!S49="No data"),"x",1-(POWER((POWER(POWER((POWER((10/IF('Данные индикаторов'!R49&lt;10,10,'Данные индикаторов'!R49))*(1/'Данные индикаторов'!S49),0.5))*(POWER(('Данные индикаторов'!V49*'Данные индикаторов'!T49),0.5))*('Данные индикаторов'!X49),(1/3)),-1)+POWER(POWER(1*(POWER(('Данные индикаторов'!W49*'Данные индикаторов'!U49),0.5))*('Данные индикаторов'!Y49),(1/3)),-1))/2,-1)/POWER((((POWER((10/IF('Данные индикаторов'!R49&lt;10,10,'Данные индикаторов'!R49))*(1/'Данные индикаторов'!S49),0.5)+1)/2)*((POWER(('Данные индикаторов'!V49*'Данные индикаторов'!T49),0.5)+POWER(('Данные индикаторов'!W49*'Данные индикаторов'!U49),0.5))/2)*(('Данные индикаторов'!X49+'Данные индикаторов'!Y49)/2)),(1/3))))))</f>
        <v>0.23265460294491169</v>
      </c>
      <c r="I47" s="278">
        <f t="shared" si="56"/>
        <v>4.2</v>
      </c>
      <c r="J47" s="278">
        <f>IF('Данные индикаторов'!Z49="No data","x",ROUND(IF('Данные индикаторов'!Z49&gt;J$55,10,IF('Данные индикаторов'!Z49&lt;J$54,0,10-(J$55-'Данные индикаторов'!Z49)/(J$55-J$54)*10)),1))</f>
        <v>1.6</v>
      </c>
      <c r="K47" s="276">
        <f t="shared" si="2"/>
        <v>2.9</v>
      </c>
      <c r="L47" s="293">
        <f>SUM(IF('Данные индикаторов'!AA49=0,0,'Данные индикаторов'!AA49/1000000),SUM('Данные индикаторов'!AB49:AC49))</f>
        <v>2633.5009890000001</v>
      </c>
      <c r="M47" s="293">
        <f>L47/(SUM('Данные индикаторов'!BK$42:'Данные индикаторов'!BK$55))*1000000</f>
        <v>74.664131716154486</v>
      </c>
      <c r="N47" s="278">
        <f t="shared" si="57"/>
        <v>3.7</v>
      </c>
      <c r="O47" s="278">
        <f>IF('Данные индикаторов'!AD49="No data","x",ROUND(IF('Данные индикаторов'!AD49&gt;O$55,10,IF('Данные индикаторов'!AD49&lt;O$54,0,10-(O$55-'Данные индикаторов'!AD49)/(O$55-O$54)*10)),1))</f>
        <v>3.1</v>
      </c>
      <c r="P47" s="279">
        <f>IF('Данные индикаторов'!Q49="No data","x",ROUND(IF('Данные индикаторов'!Q49&gt;P$55,10,IF('Данные индикаторов'!Q49&lt;P$54,0,10-(P$55-'Данные индикаторов'!Q49)/(P$55-P$54)*10)),1))</f>
        <v>1.6</v>
      </c>
      <c r="Q47" s="276">
        <f t="shared" si="4"/>
        <v>2.8</v>
      </c>
      <c r="R47" s="273">
        <f t="shared" si="5"/>
        <v>2.8</v>
      </c>
      <c r="S47" s="284">
        <f>IF(AND('Данные индикаторов'!AE49="No data",'Данные индикаторов'!AF49="No data",'Данные индикаторов'!AG49="No data"),"x",SUM('Данные индикаторов'!AE49:AG49))</f>
        <v>0.1099369482246252</v>
      </c>
      <c r="T47" s="279">
        <f t="shared" si="58"/>
        <v>3.7</v>
      </c>
      <c r="U47" s="279">
        <f>IF('Данные индикаторов'!AH49="No data","x",'Данные индикаторов'!AH49)</f>
        <v>1</v>
      </c>
      <c r="V47" s="276">
        <f t="shared" si="7"/>
        <v>2.5</v>
      </c>
      <c r="W47" s="278">
        <f>IF('Данные индикаторов'!AI49="No data","x",ROUND(IF('Данные индикаторов'!AI49&gt;W$55,10,IF('Данные индикаторов'!AI49&lt;W$54,0,10-(W$55-'Данные индикаторов'!AI49)/(W$55-W$54)*10)),1))</f>
        <v>8.1999999999999993</v>
      </c>
      <c r="X47" s="278">
        <f>IF('Данные индикаторов'!AJ49="No data","x",ROUND(IF('Данные индикаторов'!AJ49&gt;X$55,10,IF('Данные индикаторов'!AJ49&lt;X$54,0,10-(X$55-'Данные индикаторов'!AJ49)/(X$55-X$54)*10)),1))</f>
        <v>3.1</v>
      </c>
      <c r="Y47" s="288">
        <f>IF('Данные индикаторов'!AQ49="No data","x",ROUND(IF('Данные индикаторов'!AQ49&gt;Y$55,10,IF('Данные индикаторов'!AQ49&lt;Y$54,0,10-(Y$55-'Данные индикаторов'!AQ49)/(Y$55-Y$54)*10)),1))</f>
        <v>0.3</v>
      </c>
      <c r="Z47" s="288">
        <f>IF('Данные индикаторов'!AR49="No data","x",ROUND(IF('Данные индикаторов'!AR49&gt;Z$55,10,IF('Данные индикаторов'!AR49&lt;Z$54,0,10-(Z$55-'Данные индикаторов'!AR49)/(Z$55-Z$54)*10)),1))</f>
        <v>0.3</v>
      </c>
      <c r="AA47" s="279">
        <f t="shared" si="63"/>
        <v>0.3</v>
      </c>
      <c r="AB47" s="276">
        <f t="shared" si="60"/>
        <v>3.9</v>
      </c>
      <c r="AC47" s="278">
        <f>IF('Данные индикаторов'!AL49="No data","x",ROUND(IF('Данные индикаторов'!AL49&gt;AC$55,10,IF('Данные индикаторов'!AL49&lt;AC$54,0,10-(AC$55-'Данные индикаторов'!AL49)/(AC$55-AC$54)*10)),1))</f>
        <v>0.6</v>
      </c>
      <c r="AD47" s="276">
        <f t="shared" si="10"/>
        <v>0.6</v>
      </c>
      <c r="AE47" s="291">
        <f>IF(OR('Данные индикаторов'!AM49="No data",'Данные индикаторов'!BK49="No data"),"x",('Данные индикаторов'!AM49/'Данные индикаторов'!BK49))</f>
        <v>0</v>
      </c>
      <c r="AF47" s="276">
        <f t="shared" si="59"/>
        <v>0</v>
      </c>
      <c r="AG47" s="278">
        <f>IF('Данные индикаторов'!AN49="No data","x",ROUND(IF('Данные индикаторов'!AN49&lt;$AG$54,10,IF('Данные индикаторов'!AN49&gt;$AG$55,0,($AG$55-'Данные индикаторов'!AN49)/($AG$55-$AG$54)*10)),1))</f>
        <v>2.7</v>
      </c>
      <c r="AH47" s="278">
        <f>IF('Данные индикаторов'!AO49="No data","x",ROUND(IF('Данные индикаторов'!AO49&gt;$AH$55,10,IF('Данные индикаторов'!AO49&lt;$AH$54,0,10-($AH$55-'Данные индикаторов'!AO49)/($AH$55-$AH$54)*10)),1))</f>
        <v>0</v>
      </c>
      <c r="AI47" s="288">
        <f>IF('Данные индикаторов'!AP49="No data","x",ROUND(IF('Данные индикаторов'!AP49&gt;$AI$55,10,IF('Данные индикаторов'!AP49&lt;$AI$54,0,10-($AI$55-'Данные индикаторов'!AP49)/($AI$55-$AI$54)*10)),1))</f>
        <v>3.1</v>
      </c>
      <c r="AJ47" s="278">
        <f t="shared" si="12"/>
        <v>3.1</v>
      </c>
      <c r="AK47" s="276">
        <f t="shared" si="13"/>
        <v>1.9</v>
      </c>
      <c r="AL47" s="273">
        <f t="shared" si="61"/>
        <v>2.2999999999999998</v>
      </c>
    </row>
    <row r="48" spans="1:38" ht="15.75">
      <c r="A48" s="329" t="s">
        <v>258</v>
      </c>
      <c r="B48" s="331" t="s">
        <v>267</v>
      </c>
      <c r="C48" s="328" t="s">
        <v>104</v>
      </c>
      <c r="D48" s="278">
        <f>ROUND(IF('Данные индикаторов'!O50="No data",IF((0.1233*LN('Данные индикаторов'!AU50)-0.4559)&gt;D$55,0,IF((0.1233*LN('Данные индикаторов'!AU50)-0.4559)&lt;D$54,10,(D$55-(0.1233*LN('Данные индикаторов'!AU50)-0.4559))/(D$55-D$54)*10)),IF('Данные индикаторов'!O50&gt;D$55,0,IF('Данные индикаторов'!O50&lt;D$54,10,(D$55-'Данные индикаторов'!O50)/(D$55-D$54)*10))),1)</f>
        <v>3.7</v>
      </c>
      <c r="E48" s="278" t="str">
        <f>IF('Данные индикаторов'!P50="No data","x",ROUND((IF('Данные индикаторов'!P50=E$54,0,IF(LOG('Данные индикаторов'!P50*1000)&gt;E$55,10,10-(E$55-LOG('Данные индикаторов'!P50*1000))/(E$55-E$54)*10))),1))</f>
        <v>x</v>
      </c>
      <c r="F48" s="279">
        <f>IF('Данные индикаторов'!AK50="No data","x",ROUND(IF('Данные индикаторов'!AK50&gt;F$55,10,IF('Данные индикаторов'!AK50&lt;F$54,0,10-(F$55-'Данные индикаторов'!AK50)/(F$55-F$54)*10)),1))</f>
        <v>2.9</v>
      </c>
      <c r="G48" s="276">
        <f t="shared" si="62"/>
        <v>3.3</v>
      </c>
      <c r="H48" s="284">
        <f>IF(OR('Данные индикаторов'!R50="No data",'Данные индикаторов'!S50="No data"),"x",IF(OR('Данные индикаторов'!T50="No data",'Данные индикаторов'!U50="No data"),1-(POWER((POWER(POWER((POWER((10/IF('Данные индикаторов'!R50&lt;10,10,'Данные индикаторов'!R50))*(1/'Данные индикаторов'!S50),0.5))*('Данные индикаторов'!V50)*('Данные индикаторов'!X50),(1/3)),-1)+POWER(POWER((1*('Данные индикаторов'!W50)*('Данные индикаторов'!Y50)),(1/3)),-1))/2,-1)/POWER((((POWER((10/IF('Данные индикаторов'!R50&lt;10,10,'Данные индикаторов'!R50))*(1/'Данные индикаторов'!S50),0.5)+1)/2)*(('Данные индикаторов'!V50+'Данные индикаторов'!W50)/2)*(('Данные индикаторов'!X50+'Данные индикаторов'!Y50)/2)),(1/3))),IF(OR('Данные индикаторов'!R50="No data",'Данные индикаторов'!S50="No data"),"x",1-(POWER((POWER(POWER((POWER((10/IF('Данные индикаторов'!R50&lt;10,10,'Данные индикаторов'!R50))*(1/'Данные индикаторов'!S50),0.5))*(POWER(('Данные индикаторов'!V50*'Данные индикаторов'!T50),0.5))*('Данные индикаторов'!X50),(1/3)),-1)+POWER(POWER(1*(POWER(('Данные индикаторов'!W50*'Данные индикаторов'!U50),0.5))*('Данные индикаторов'!Y50),(1/3)),-1))/2,-1)/POWER((((POWER((10/IF('Данные индикаторов'!R50&lt;10,10,'Данные индикаторов'!R50))*(1/'Данные индикаторов'!S50),0.5)+1)/2)*((POWER(('Данные индикаторов'!V50*'Данные индикаторов'!T50),0.5)+POWER(('Данные индикаторов'!W50*'Данные индикаторов'!U50),0.5))/2)*(('Данные индикаторов'!X50+'Данные индикаторов'!Y50)/2)),(1/3))))))</f>
        <v>0.20875012497573953</v>
      </c>
      <c r="I48" s="278">
        <f t="shared" ref="I48:I53" si="64">IF(H48="x","x",ROUND(IF(H48&gt;I$55,10,IF(H48&lt;I$54,0,10-(I$55-H48)/(I$55-I$54)*10)),1))</f>
        <v>3.8</v>
      </c>
      <c r="J48" s="278">
        <f>IF('Данные индикаторов'!Z50="No data","x",ROUND(IF('Данные индикаторов'!Z50&gt;J$55,10,IF('Данные индикаторов'!Z50&lt;J$54,0,10-(J$55-'Данные индикаторов'!Z50)/(J$55-J$54)*10)),1))</f>
        <v>2.9</v>
      </c>
      <c r="K48" s="276">
        <f t="shared" ref="K48:K53" si="65">IF(AND(I48="x",J48="x"),"x",ROUND(AVERAGE(I48,J48),1))</f>
        <v>3.4</v>
      </c>
      <c r="L48" s="293">
        <f>SUM(IF('Данные индикаторов'!AA50=0,0,'Данные индикаторов'!AA50/1000000),SUM('Данные индикаторов'!AB50:AC50))</f>
        <v>2633.5009890000001</v>
      </c>
      <c r="M48" s="293">
        <f>L48/(SUM('Данные индикаторов'!BK$42:'Данные индикаторов'!BK$55))*1000000</f>
        <v>74.664131716154486</v>
      </c>
      <c r="N48" s="278">
        <f t="shared" ref="N48:N53" si="66">IF(M48="x","x",ROUND(IF(M48&gt;N$55,10,IF(M48&lt;N$54,0,10-(N$55-M48)/(N$55-N$54)*10)),1))</f>
        <v>3.7</v>
      </c>
      <c r="O48" s="278">
        <f>IF('Данные индикаторов'!AD50="No data","x",ROUND(IF('Данные индикаторов'!AD50&gt;O$55,10,IF('Данные индикаторов'!AD50&lt;O$54,0,10-(O$55-'Данные индикаторов'!AD50)/(O$55-O$54)*10)),1))</f>
        <v>3.1</v>
      </c>
      <c r="P48" s="279">
        <f>IF('Данные индикаторов'!Q50="No data","x",ROUND(IF('Данные индикаторов'!Q50&gt;P$55,10,IF('Данные индикаторов'!Q50&lt;P$54,0,10-(P$55-'Данные индикаторов'!Q50)/(P$55-P$54)*10)),1))</f>
        <v>1.6</v>
      </c>
      <c r="Q48" s="276">
        <f t="shared" ref="Q48:Q53" si="67">ROUND(AVERAGE(N48,O48,P48),1)</f>
        <v>2.8</v>
      </c>
      <c r="R48" s="273">
        <f t="shared" ref="R48:R53" si="68">ROUND(AVERAGE(G48,G48,K48,Q48),1)</f>
        <v>3.2</v>
      </c>
      <c r="S48" s="284">
        <f>IF(AND('Данные индикаторов'!AE50="No data",'Данные индикаторов'!AF50="No data",'Данные индикаторов'!AG50="No data"),"x",SUM('Данные индикаторов'!AE50:AG50))</f>
        <v>0.1099369482246252</v>
      </c>
      <c r="T48" s="279">
        <f t="shared" ref="T48:T53" si="69">IF(S48="x","x",ROUND(IF(S48&gt;T$55,10,IF(S48&lt;T$54,0,10-(T$55-S48)/(T$55-T$54)*10)),1))</f>
        <v>3.7</v>
      </c>
      <c r="U48" s="279">
        <f>IF('Данные индикаторов'!AH50="No data","x",'Данные индикаторов'!AH50)</f>
        <v>1</v>
      </c>
      <c r="V48" s="276">
        <f t="shared" ref="V48:V53" si="70">ROUND(IF(T48="x",U48,IF(U48="x",T48,(10-GEOMEAN(((10-T48)/10*9+1),((10-U48)/10*9+1))))/9*10),1)</f>
        <v>2.5</v>
      </c>
      <c r="W48" s="278">
        <f>IF('Данные индикаторов'!AI50="No data","x",ROUND(IF('Данные индикаторов'!AI50&gt;W$55,10,IF('Данные индикаторов'!AI50&lt;W$54,0,10-(W$55-'Данные индикаторов'!AI50)/(W$55-W$54)*10)),1))</f>
        <v>10</v>
      </c>
      <c r="X48" s="278">
        <f>IF('Данные индикаторов'!AJ50="No data","x",ROUND(IF('Данные индикаторов'!AJ50&gt;X$55,10,IF('Данные индикаторов'!AJ50&lt;X$54,0,10-(X$55-'Данные индикаторов'!AJ50)/(X$55-X$54)*10)),1))</f>
        <v>5.7</v>
      </c>
      <c r="Y48" s="288">
        <f>IF('Данные индикаторов'!AQ50="No data","x",ROUND(IF('Данные индикаторов'!AQ50&gt;Y$55,10,IF('Данные индикаторов'!AQ50&lt;Y$54,0,10-(Y$55-'Данные индикаторов'!AQ50)/(Y$55-Y$54)*10)),1))</f>
        <v>0.3</v>
      </c>
      <c r="Z48" s="288">
        <f>IF('Данные индикаторов'!AR50="No data","x",ROUND(IF('Данные индикаторов'!AR50&gt;Z$55,10,IF('Данные индикаторов'!AR50&lt;Z$54,0,10-(Z$55-'Данные индикаторов'!AR50)/(Z$55-Z$54)*10)),1))</f>
        <v>0.3</v>
      </c>
      <c r="AA48" s="279">
        <f t="shared" si="63"/>
        <v>0.3</v>
      </c>
      <c r="AB48" s="276">
        <f t="shared" si="60"/>
        <v>5.3</v>
      </c>
      <c r="AC48" s="278">
        <f>IF('Данные индикаторов'!AL50="No data","x",ROUND(IF('Данные индикаторов'!AL50&gt;AC$55,10,IF('Данные индикаторов'!AL50&lt;AC$54,0,10-(AC$55-'Данные индикаторов'!AL50)/(AC$55-AC$54)*10)),1))</f>
        <v>0.5</v>
      </c>
      <c r="AD48" s="276">
        <f t="shared" ref="AD48:AD53" si="71">AC48</f>
        <v>0.5</v>
      </c>
      <c r="AE48" s="291">
        <f>IF(OR('Данные индикаторов'!AM50="No data",'Данные индикаторов'!BK50="No data"),"x",('Данные индикаторов'!AM50/'Данные индикаторов'!BK50))</f>
        <v>0</v>
      </c>
      <c r="AF48" s="276">
        <f t="shared" ref="AF48:AF53" si="72">IF(AE48="x","x",ROUND(IF(AE48&gt;AF$55,10,IF(AE48&lt;AF$54,0,10-(AF$55-AE48)/(AF$55-AF$54)*10)),1))</f>
        <v>0</v>
      </c>
      <c r="AG48" s="278">
        <f>IF('Данные индикаторов'!AN50="No data","x",ROUND(IF('Данные индикаторов'!AN50&lt;$AG$54,10,IF('Данные индикаторов'!AN50&gt;$AG$55,0,($AG$55-'Данные индикаторов'!AN50)/($AG$55-$AG$54)*10)),1))</f>
        <v>2.7</v>
      </c>
      <c r="AH48" s="278">
        <f>IF('Данные индикаторов'!AO50="No data","x",ROUND(IF('Данные индикаторов'!AO50&gt;$AH$55,10,IF('Данные индикаторов'!AO50&lt;$AH$54,0,10-($AH$55-'Данные индикаторов'!AO50)/($AH$55-$AH$54)*10)),1))</f>
        <v>0</v>
      </c>
      <c r="AI48" s="288">
        <f>IF('Данные индикаторов'!AP50="No data","x",ROUND(IF('Данные индикаторов'!AP50&gt;$AI$55,10,IF('Данные индикаторов'!AP50&lt;$AI$54,0,10-($AI$55-'Данные индикаторов'!AP50)/($AI$55-$AI$54)*10)),1))</f>
        <v>3.1</v>
      </c>
      <c r="AJ48" s="278">
        <f t="shared" ref="AJ48:AJ53" si="73">AI48</f>
        <v>3.1</v>
      </c>
      <c r="AK48" s="276">
        <f t="shared" ref="AK48:AK53" si="74">ROUND(AVERAGE(AH48,AJ48,AG48),1)</f>
        <v>1.9</v>
      </c>
      <c r="AL48" s="273">
        <f t="shared" si="61"/>
        <v>2.7</v>
      </c>
    </row>
    <row r="49" spans="1:38" ht="15.75">
      <c r="A49" s="329" t="s">
        <v>258</v>
      </c>
      <c r="B49" s="331" t="s">
        <v>268</v>
      </c>
      <c r="C49" s="328" t="s">
        <v>108</v>
      </c>
      <c r="D49" s="278">
        <f>ROUND(IF('Данные индикаторов'!O51="No data",IF((0.1233*LN('Данные индикаторов'!AU51)-0.4559)&gt;D$55,0,IF((0.1233*LN('Данные индикаторов'!AU51)-0.4559)&lt;D$54,10,(D$55-(0.1233*LN('Данные индикаторов'!AU51)-0.4559))/(D$55-D$54)*10)),IF('Данные индикаторов'!O51&gt;D$55,0,IF('Данные индикаторов'!O51&lt;D$54,10,(D$55-'Данные индикаторов'!O51)/(D$55-D$54)*10))),1)</f>
        <v>3.7</v>
      </c>
      <c r="E49" s="278" t="str">
        <f>IF('Данные индикаторов'!P51="No data","x",ROUND((IF('Данные индикаторов'!P51=E$54,0,IF(LOG('Данные индикаторов'!P51*1000)&gt;E$55,10,10-(E$55-LOG('Данные индикаторов'!P51*1000))/(E$55-E$54)*10))),1))</f>
        <v>x</v>
      </c>
      <c r="F49" s="279">
        <f>IF('Данные индикаторов'!AK51="No data","x",ROUND(IF('Данные индикаторов'!AK51&gt;F$55,10,IF('Данные индикаторов'!AK51&lt;F$54,0,10-(F$55-'Данные индикаторов'!AK51)/(F$55-F$54)*10)),1))</f>
        <v>1.7</v>
      </c>
      <c r="G49" s="276">
        <f t="shared" si="62"/>
        <v>2.8</v>
      </c>
      <c r="H49" s="284">
        <f>IF(OR('Данные индикаторов'!R51="No data",'Данные индикаторов'!S51="No data"),"x",IF(OR('Данные индикаторов'!T51="No data",'Данные индикаторов'!U51="No data"),1-(POWER((POWER(POWER((POWER((10/IF('Данные индикаторов'!R51&lt;10,10,'Данные индикаторов'!R51))*(1/'Данные индикаторов'!S51),0.5))*('Данные индикаторов'!V51)*('Данные индикаторов'!X51),(1/3)),-1)+POWER(POWER((1*('Данные индикаторов'!W51)*('Данные индикаторов'!Y51)),(1/3)),-1))/2,-1)/POWER((((POWER((10/IF('Данные индикаторов'!R51&lt;10,10,'Данные индикаторов'!R51))*(1/'Данные индикаторов'!S51),0.5)+1)/2)*(('Данные индикаторов'!V51+'Данные индикаторов'!W51)/2)*(('Данные индикаторов'!X51+'Данные индикаторов'!Y51)/2)),(1/3))),IF(OR('Данные индикаторов'!R51="No data",'Данные индикаторов'!S51="No data"),"x",1-(POWER((POWER(POWER((POWER((10/IF('Данные индикаторов'!R51&lt;10,10,'Данные индикаторов'!R51))*(1/'Данные индикаторов'!S51),0.5))*(POWER(('Данные индикаторов'!V51*'Данные индикаторов'!T51),0.5))*('Данные индикаторов'!X51),(1/3)),-1)+POWER(POWER(1*(POWER(('Данные индикаторов'!W51*'Данные индикаторов'!U51),0.5))*('Данные индикаторов'!Y51),(1/3)),-1))/2,-1)/POWER((((POWER((10/IF('Данные индикаторов'!R51&lt;10,10,'Данные индикаторов'!R51))*(1/'Данные индикаторов'!S51),0.5)+1)/2)*((POWER(('Данные индикаторов'!V51*'Данные индикаторов'!T51),0.5)+POWER(('Данные индикаторов'!W51*'Данные индикаторов'!U51),0.5))/2)*(('Данные индикаторов'!X51+'Данные индикаторов'!Y51)/2)),(1/3))))))</f>
        <v>0.21332391664566686</v>
      </c>
      <c r="I49" s="278">
        <f t="shared" si="64"/>
        <v>3.9</v>
      </c>
      <c r="J49" s="278">
        <f>IF('Данные индикаторов'!Z51="No data","x",ROUND(IF('Данные индикаторов'!Z51&gt;J$55,10,IF('Данные индикаторов'!Z51&lt;J$54,0,10-(J$55-'Данные индикаторов'!Z51)/(J$55-J$54)*10)),1))</f>
        <v>4.9000000000000004</v>
      </c>
      <c r="K49" s="276">
        <f t="shared" si="65"/>
        <v>4.4000000000000004</v>
      </c>
      <c r="L49" s="293">
        <f>SUM(IF('Данные индикаторов'!AA51=0,0,'Данные индикаторов'!AA51/1000000),SUM('Данные индикаторов'!AB51:AC51))</f>
        <v>2633.5009890000001</v>
      </c>
      <c r="M49" s="293">
        <f>L49/(SUM('Данные индикаторов'!BK$42:'Данные индикаторов'!BK$55))*1000000</f>
        <v>74.664131716154486</v>
      </c>
      <c r="N49" s="278">
        <f t="shared" si="66"/>
        <v>3.7</v>
      </c>
      <c r="O49" s="278">
        <f>IF('Данные индикаторов'!AD51="No data","x",ROUND(IF('Данные индикаторов'!AD51&gt;O$55,10,IF('Данные индикаторов'!AD51&lt;O$54,0,10-(O$55-'Данные индикаторов'!AD51)/(O$55-O$54)*10)),1))</f>
        <v>3.1</v>
      </c>
      <c r="P49" s="279">
        <f>IF('Данные индикаторов'!Q51="No data","x",ROUND(IF('Данные индикаторов'!Q51&gt;P$55,10,IF('Данные индикаторов'!Q51&lt;P$54,0,10-(P$55-'Данные индикаторов'!Q51)/(P$55-P$54)*10)),1))</f>
        <v>1.6</v>
      </c>
      <c r="Q49" s="276">
        <f t="shared" si="67"/>
        <v>2.8</v>
      </c>
      <c r="R49" s="273">
        <f t="shared" si="68"/>
        <v>3.2</v>
      </c>
      <c r="S49" s="284">
        <f>IF(AND('Данные индикаторов'!AE51="No data",'Данные индикаторов'!AF51="No data",'Данные индикаторов'!AG51="No data"),"x",SUM('Данные индикаторов'!AE51:AG51))</f>
        <v>0.1099369482246252</v>
      </c>
      <c r="T49" s="279">
        <f t="shared" si="69"/>
        <v>3.7</v>
      </c>
      <c r="U49" s="279">
        <f>IF('Данные индикаторов'!AH51="No data","x",'Данные индикаторов'!AH51)</f>
        <v>1</v>
      </c>
      <c r="V49" s="276">
        <f t="shared" si="70"/>
        <v>2.5</v>
      </c>
      <c r="W49" s="278">
        <f>IF('Данные индикаторов'!AI51="No data","x",ROUND(IF('Данные индикаторов'!AI51&gt;W$55,10,IF('Данные индикаторов'!AI51&lt;W$54,0,10-(W$55-'Данные индикаторов'!AI51)/(W$55-W$54)*10)),1))</f>
        <v>10</v>
      </c>
      <c r="X49" s="278">
        <f>IF('Данные индикаторов'!AJ51="No data","x",ROUND(IF('Данные индикаторов'!AJ51&gt;X$55,10,IF('Данные индикаторов'!AJ51&lt;X$54,0,10-(X$55-'Данные индикаторов'!AJ51)/(X$55-X$54)*10)),1))</f>
        <v>4</v>
      </c>
      <c r="Y49" s="288">
        <f>IF('Данные индикаторов'!AQ51="No data","x",ROUND(IF('Данные индикаторов'!AQ51&gt;Y$55,10,IF('Данные индикаторов'!AQ51&lt;Y$54,0,10-(Y$55-'Данные индикаторов'!AQ51)/(Y$55-Y$54)*10)),1))</f>
        <v>0.6</v>
      </c>
      <c r="Z49" s="288">
        <f>IF('Данные индикаторов'!AR51="No data","x",ROUND(IF('Данные индикаторов'!AR51&gt;Z$55,10,IF('Данные индикаторов'!AR51&lt;Z$54,0,10-(Z$55-'Данные индикаторов'!AR51)/(Z$55-Z$54)*10)),1))</f>
        <v>0.3</v>
      </c>
      <c r="AA49" s="279">
        <f t="shared" si="63"/>
        <v>0.5</v>
      </c>
      <c r="AB49" s="276">
        <f t="shared" si="60"/>
        <v>4.8</v>
      </c>
      <c r="AC49" s="278">
        <f>IF('Данные индикаторов'!AL51="No data","x",ROUND(IF('Данные индикаторов'!AL51&gt;AC$55,10,IF('Данные индикаторов'!AL51&lt;AC$54,0,10-(AC$55-'Данные индикаторов'!AL51)/(AC$55-AC$54)*10)),1))</f>
        <v>0.6</v>
      </c>
      <c r="AD49" s="276">
        <f t="shared" si="71"/>
        <v>0.6</v>
      </c>
      <c r="AE49" s="291">
        <f>IF(OR('Данные индикаторов'!AM51="No data",'Данные индикаторов'!BK51="No data"),"x",('Данные индикаторов'!AM51/'Данные индикаторов'!BK51))</f>
        <v>0</v>
      </c>
      <c r="AF49" s="276">
        <f t="shared" si="72"/>
        <v>0</v>
      </c>
      <c r="AG49" s="278">
        <f>IF('Данные индикаторов'!AN51="No data","x",ROUND(IF('Данные индикаторов'!AN51&lt;$AG$54,10,IF('Данные индикаторов'!AN51&gt;$AG$55,0,($AG$55-'Данные индикаторов'!AN51)/($AG$55-$AG$54)*10)),1))</f>
        <v>2.7</v>
      </c>
      <c r="AH49" s="278">
        <f>IF('Данные индикаторов'!AO51="No data","x",ROUND(IF('Данные индикаторов'!AO51&gt;$AH$55,10,IF('Данные индикаторов'!AO51&lt;$AH$54,0,10-($AH$55-'Данные индикаторов'!AO51)/($AH$55-$AH$54)*10)),1))</f>
        <v>0</v>
      </c>
      <c r="AI49" s="288">
        <f>IF('Данные индикаторов'!AP51="No data","x",ROUND(IF('Данные индикаторов'!AP51&gt;$AI$55,10,IF('Данные индикаторов'!AP51&lt;$AI$54,0,10-($AI$55-'Данные индикаторов'!AP51)/($AI$55-$AI$54)*10)),1))</f>
        <v>3.1</v>
      </c>
      <c r="AJ49" s="278">
        <f t="shared" si="73"/>
        <v>3.1</v>
      </c>
      <c r="AK49" s="276">
        <f t="shared" si="74"/>
        <v>1.9</v>
      </c>
      <c r="AL49" s="273">
        <f t="shared" si="61"/>
        <v>2.6</v>
      </c>
    </row>
    <row r="50" spans="1:38" ht="15.75">
      <c r="A50" s="329" t="s">
        <v>258</v>
      </c>
      <c r="B50" s="331" t="s">
        <v>269</v>
      </c>
      <c r="C50" s="328" t="s">
        <v>110</v>
      </c>
      <c r="D50" s="278">
        <f>ROUND(IF('Данные индикаторов'!O52="No data",IF((0.1233*LN('Данные индикаторов'!AU52)-0.4559)&gt;D$55,0,IF((0.1233*LN('Данные индикаторов'!AU52)-0.4559)&lt;D$54,10,(D$55-(0.1233*LN('Данные индикаторов'!AU52)-0.4559))/(D$55-D$54)*10)),IF('Данные индикаторов'!O52&gt;D$55,0,IF('Данные индикаторов'!O52&lt;D$54,10,(D$55-'Данные индикаторов'!O52)/(D$55-D$54)*10))),1)</f>
        <v>4.2</v>
      </c>
      <c r="E50" s="278" t="str">
        <f>IF('Данные индикаторов'!P52="No data","x",ROUND((IF('Данные индикаторов'!P52=E$54,0,IF(LOG('Данные индикаторов'!P52*1000)&gt;E$55,10,10-(E$55-LOG('Данные индикаторов'!P52*1000))/(E$55-E$54)*10))),1))</f>
        <v>x</v>
      </c>
      <c r="F50" s="279">
        <f>IF('Данные индикаторов'!AK52="No data","x",ROUND(IF('Данные индикаторов'!AK52&gt;F$55,10,IF('Данные индикаторов'!AK52&lt;F$54,0,10-(F$55-'Данные индикаторов'!AK52)/(F$55-F$54)*10)),1))</f>
        <v>2.6</v>
      </c>
      <c r="G50" s="276">
        <f t="shared" si="62"/>
        <v>3.4</v>
      </c>
      <c r="H50" s="284">
        <f>IF(OR('Данные индикаторов'!R52="No data",'Данные индикаторов'!S52="No data"),"x",IF(OR('Данные индикаторов'!T52="No data",'Данные индикаторов'!U52="No data"),1-(POWER((POWER(POWER((POWER((10/IF('Данные индикаторов'!R52&lt;10,10,'Данные индикаторов'!R52))*(1/'Данные индикаторов'!S52),0.5))*('Данные индикаторов'!V52)*('Данные индикаторов'!X52),(1/3)),-1)+POWER(POWER((1*('Данные индикаторов'!W52)*('Данные индикаторов'!Y52)),(1/3)),-1))/2,-1)/POWER((((POWER((10/IF('Данные индикаторов'!R52&lt;10,10,'Данные индикаторов'!R52))*(1/'Данные индикаторов'!S52),0.5)+1)/2)*(('Данные индикаторов'!V52+'Данные индикаторов'!W52)/2)*(('Данные индикаторов'!X52+'Данные индикаторов'!Y52)/2)),(1/3))),IF(OR('Данные индикаторов'!R52="No data",'Данные индикаторов'!S52="No data"),"x",1-(POWER((POWER(POWER((POWER((10/IF('Данные индикаторов'!R52&lt;10,10,'Данные индикаторов'!R52))*(1/'Данные индикаторов'!S52),0.5))*(POWER(('Данные индикаторов'!V52*'Данные индикаторов'!T52),0.5))*('Данные индикаторов'!X52),(1/3)),-1)+POWER(POWER(1*(POWER(('Данные индикаторов'!W52*'Данные индикаторов'!U52),0.5))*('Данные индикаторов'!Y52),(1/3)),-1))/2,-1)/POWER((((POWER((10/IF('Данные индикаторов'!R52&lt;10,10,'Данные индикаторов'!R52))*(1/'Данные индикаторов'!S52),0.5)+1)/2)*((POWER(('Данные индикаторов'!V52*'Данные индикаторов'!T52),0.5)+POWER(('Данные индикаторов'!W52*'Данные индикаторов'!U52),0.5))/2)*(('Данные индикаторов'!X52+'Данные индикаторов'!Y52)/2)),(1/3))))))</f>
        <v>0.30862471029023453</v>
      </c>
      <c r="I50" s="278">
        <f t="shared" si="64"/>
        <v>5.6</v>
      </c>
      <c r="J50" s="278">
        <f>IF('Данные индикаторов'!Z52="No data","x",ROUND(IF('Данные индикаторов'!Z52&gt;J$55,10,IF('Данные индикаторов'!Z52&lt;J$54,0,10-(J$55-'Данные индикаторов'!Z52)/(J$55-J$54)*10)),1))</f>
        <v>4.2</v>
      </c>
      <c r="K50" s="276">
        <f t="shared" si="65"/>
        <v>4.9000000000000004</v>
      </c>
      <c r="L50" s="293">
        <f>SUM(IF('Данные индикаторов'!AA52=0,0,'Данные индикаторов'!AA52/1000000),SUM('Данные индикаторов'!AB52:AC52))</f>
        <v>2633.5009890000001</v>
      </c>
      <c r="M50" s="293">
        <f>L50/(SUM('Данные индикаторов'!BK$42:'Данные индикаторов'!BK$55))*1000000</f>
        <v>74.664131716154486</v>
      </c>
      <c r="N50" s="278">
        <f t="shared" si="66"/>
        <v>3.7</v>
      </c>
      <c r="O50" s="278">
        <f>IF('Данные индикаторов'!AD52="No data","x",ROUND(IF('Данные индикаторов'!AD52&gt;O$55,10,IF('Данные индикаторов'!AD52&lt;O$54,0,10-(O$55-'Данные индикаторов'!AD52)/(O$55-O$54)*10)),1))</f>
        <v>3.1</v>
      </c>
      <c r="P50" s="279">
        <f>IF('Данные индикаторов'!Q52="No data","x",ROUND(IF('Данные индикаторов'!Q52&gt;P$55,10,IF('Данные индикаторов'!Q52&lt;P$54,0,10-(P$55-'Данные индикаторов'!Q52)/(P$55-P$54)*10)),1))</f>
        <v>1.6</v>
      </c>
      <c r="Q50" s="276">
        <f t="shared" si="67"/>
        <v>2.8</v>
      </c>
      <c r="R50" s="273">
        <f t="shared" si="68"/>
        <v>3.6</v>
      </c>
      <c r="S50" s="284">
        <f>IF(AND('Данные индикаторов'!AE52="No data",'Данные индикаторов'!AF52="No data",'Данные индикаторов'!AG52="No data"),"x",SUM('Данные индикаторов'!AE52:AG52))</f>
        <v>0.1099369482246252</v>
      </c>
      <c r="T50" s="279">
        <f t="shared" si="69"/>
        <v>3.7</v>
      </c>
      <c r="U50" s="279">
        <f>IF('Данные индикаторов'!AH52="No data","x",'Данные индикаторов'!AH52)</f>
        <v>7</v>
      </c>
      <c r="V50" s="276">
        <f t="shared" si="70"/>
        <v>5.6</v>
      </c>
      <c r="W50" s="278">
        <f>IF('Данные индикаторов'!AI52="No data","x",ROUND(IF('Данные индикаторов'!AI52&gt;W$55,10,IF('Данные индикаторов'!AI52&lt;W$54,0,10-(W$55-'Данные индикаторов'!AI52)/(W$55-W$54)*10)),1))</f>
        <v>10</v>
      </c>
      <c r="X50" s="278">
        <f>IF('Данные индикаторов'!AJ52="No data","x",ROUND(IF('Данные индикаторов'!AJ52&gt;X$55,10,IF('Данные индикаторов'!AJ52&lt;X$54,0,10-(X$55-'Данные индикаторов'!AJ52)/(X$55-X$54)*10)),1))</f>
        <v>2.5</v>
      </c>
      <c r="Y50" s="288">
        <f>IF('Данные индикаторов'!AQ52="No data","x",ROUND(IF('Данные индикаторов'!AQ52&gt;Y$55,10,IF('Данные индикаторов'!AQ52&lt;Y$54,0,10-(Y$55-'Данные индикаторов'!AQ52)/(Y$55-Y$54)*10)),1))</f>
        <v>0.4</v>
      </c>
      <c r="Z50" s="288">
        <f>IF('Данные индикаторов'!AR52="No data","x",ROUND(IF('Данные индикаторов'!AR52&gt;Z$55,10,IF('Данные индикаторов'!AR52&lt;Z$54,0,10-(Z$55-'Данные индикаторов'!AR52)/(Z$55-Z$54)*10)),1))</f>
        <v>0.3</v>
      </c>
      <c r="AA50" s="279">
        <f t="shared" si="63"/>
        <v>0.4</v>
      </c>
      <c r="AB50" s="276">
        <f t="shared" si="60"/>
        <v>4.3</v>
      </c>
      <c r="AC50" s="278">
        <f>IF('Данные индикаторов'!AL52="No data","x",ROUND(IF('Данные индикаторов'!AL52&gt;AC$55,10,IF('Данные индикаторов'!AL52&lt;AC$54,0,10-(AC$55-'Данные индикаторов'!AL52)/(AC$55-AC$54)*10)),1))</f>
        <v>0.6</v>
      </c>
      <c r="AD50" s="276">
        <f t="shared" si="71"/>
        <v>0.6</v>
      </c>
      <c r="AE50" s="291">
        <f>IF(OR('Данные индикаторов'!AM52="No data",'Данные индикаторов'!BK52="No data"),"x",('Данные индикаторов'!AM52/'Данные индикаторов'!BK52))</f>
        <v>0</v>
      </c>
      <c r="AF50" s="276">
        <f t="shared" si="72"/>
        <v>0</v>
      </c>
      <c r="AG50" s="278">
        <f>IF('Данные индикаторов'!AN52="No data","x",ROUND(IF('Данные индикаторов'!AN52&lt;$AG$54,10,IF('Данные индикаторов'!AN52&gt;$AG$55,0,($AG$55-'Данные индикаторов'!AN52)/($AG$55-$AG$54)*10)),1))</f>
        <v>2.7</v>
      </c>
      <c r="AH50" s="278">
        <f>IF('Данные индикаторов'!AO52="No data","x",ROUND(IF('Данные индикаторов'!AO52&gt;$AH$55,10,IF('Данные индикаторов'!AO52&lt;$AH$54,0,10-($AH$55-'Данные индикаторов'!AO52)/($AH$55-$AH$54)*10)),1))</f>
        <v>0</v>
      </c>
      <c r="AI50" s="288">
        <f>IF('Данные индикаторов'!AP52="No data","x",ROUND(IF('Данные индикаторов'!AP52&gt;$AI$55,10,IF('Данные индикаторов'!AP52&lt;$AI$54,0,10-($AI$55-'Данные индикаторов'!AP52)/($AI$55-$AI$54)*10)),1))</f>
        <v>3.1</v>
      </c>
      <c r="AJ50" s="278">
        <f t="shared" si="73"/>
        <v>3.1</v>
      </c>
      <c r="AK50" s="276">
        <f t="shared" si="74"/>
        <v>1.9</v>
      </c>
      <c r="AL50" s="273">
        <f t="shared" si="61"/>
        <v>3.3</v>
      </c>
    </row>
    <row r="51" spans="1:38" ht="15.75">
      <c r="A51" s="329" t="s">
        <v>258</v>
      </c>
      <c r="B51" s="330" t="s">
        <v>270</v>
      </c>
      <c r="C51" s="328" t="s">
        <v>109</v>
      </c>
      <c r="D51" s="278">
        <f>ROUND(IF('Данные индикаторов'!O53="No data",IF((0.1233*LN('Данные индикаторов'!AU53)-0.4559)&gt;D$55,0,IF((0.1233*LN('Данные индикаторов'!AU53)-0.4559)&lt;D$54,10,(D$55-(0.1233*LN('Данные индикаторов'!AU53)-0.4559))/(D$55-D$54)*10)),IF('Данные индикаторов'!O53&gt;D$55,0,IF('Данные индикаторов'!O53&lt;D$54,10,(D$55-'Данные индикаторов'!O53)/(D$55-D$54)*10))),1)</f>
        <v>3.2</v>
      </c>
      <c r="E51" s="278" t="str">
        <f>IF('Данные индикаторов'!P53="No data","x",ROUND((IF('Данные индикаторов'!P53=E$54,0,IF(LOG('Данные индикаторов'!P53*1000)&gt;E$55,10,10-(E$55-LOG('Данные индикаторов'!P53*1000))/(E$55-E$54)*10))),1))</f>
        <v>x</v>
      </c>
      <c r="F51" s="279">
        <f>IF('Данные индикаторов'!AK53="No data","x",ROUND(IF('Данные индикаторов'!AK53&gt;F$55,10,IF('Данные индикаторов'!AK53&lt;F$54,0,10-(F$55-'Данные индикаторов'!AK53)/(F$55-F$54)*10)),1))</f>
        <v>2.6</v>
      </c>
      <c r="G51" s="276">
        <f t="shared" si="62"/>
        <v>2.9</v>
      </c>
      <c r="H51" s="284">
        <f>IF(OR('Данные индикаторов'!R53="No data",'Данные индикаторов'!S53="No data"),"x",IF(OR('Данные индикаторов'!T53="No data",'Данные индикаторов'!U53="No data"),1-(POWER((POWER(POWER((POWER((10/IF('Данные индикаторов'!R53&lt;10,10,'Данные индикаторов'!R53))*(1/'Данные индикаторов'!S53),0.5))*('Данные индикаторов'!V53)*('Данные индикаторов'!X53),(1/3)),-1)+POWER(POWER((1*('Данные индикаторов'!W53)*('Данные индикаторов'!Y53)),(1/3)),-1))/2,-1)/POWER((((POWER((10/IF('Данные индикаторов'!R53&lt;10,10,'Данные индикаторов'!R53))*(1/'Данные индикаторов'!S53),0.5)+1)/2)*(('Данные индикаторов'!V53+'Данные индикаторов'!W53)/2)*(('Данные индикаторов'!X53+'Данные индикаторов'!Y53)/2)),(1/3))),IF(OR('Данные индикаторов'!R53="No data",'Данные индикаторов'!S53="No data"),"x",1-(POWER((POWER(POWER((POWER((10/IF('Данные индикаторов'!R53&lt;10,10,'Данные индикаторов'!R53))*(1/'Данные индикаторов'!S53),0.5))*(POWER(('Данные индикаторов'!V53*'Данные индикаторов'!T53),0.5))*('Данные индикаторов'!X53),(1/3)),-1)+POWER(POWER(1*(POWER(('Данные индикаторов'!W53*'Данные индикаторов'!U53),0.5))*('Данные индикаторов'!Y53),(1/3)),-1))/2,-1)/POWER((((POWER((10/IF('Данные индикаторов'!R53&lt;10,10,'Данные индикаторов'!R53))*(1/'Данные индикаторов'!S53),0.5)+1)/2)*((POWER(('Данные индикаторов'!V53*'Данные индикаторов'!T53),0.5)+POWER(('Данные индикаторов'!W53*'Данные индикаторов'!U53),0.5))/2)*(('Данные индикаторов'!X53+'Данные индикаторов'!Y53)/2)),(1/3))))))</f>
        <v>0.2406433224752087</v>
      </c>
      <c r="I51" s="278">
        <f t="shared" si="64"/>
        <v>4.4000000000000004</v>
      </c>
      <c r="J51" s="278">
        <f>IF('Данные индикаторов'!Z53="No data","x",ROUND(IF('Данные индикаторов'!Z53&gt;J$55,10,IF('Данные индикаторов'!Z53&lt;J$54,0,10-(J$55-'Данные индикаторов'!Z53)/(J$55-J$54)*10)),1))</f>
        <v>2.6</v>
      </c>
      <c r="K51" s="276">
        <f t="shared" si="65"/>
        <v>3.5</v>
      </c>
      <c r="L51" s="293">
        <f>SUM(IF('Данные индикаторов'!AA53=0,0,'Данные индикаторов'!AA53/1000000),SUM('Данные индикаторов'!AB53:AC53))</f>
        <v>2633.5009890000001</v>
      </c>
      <c r="M51" s="293">
        <f>L51/(SUM('Данные индикаторов'!BK$42:'Данные индикаторов'!BK$55))*1000000</f>
        <v>74.664131716154486</v>
      </c>
      <c r="N51" s="278">
        <f t="shared" si="66"/>
        <v>3.7</v>
      </c>
      <c r="O51" s="278">
        <f>IF('Данные индикаторов'!AD53="No data","x",ROUND(IF('Данные индикаторов'!AD53&gt;O$55,10,IF('Данные индикаторов'!AD53&lt;O$54,0,10-(O$55-'Данные индикаторов'!AD53)/(O$55-O$54)*10)),1))</f>
        <v>3.1</v>
      </c>
      <c r="P51" s="279">
        <f>IF('Данные индикаторов'!Q53="No data","x",ROUND(IF('Данные индикаторов'!Q53&gt;P$55,10,IF('Данные индикаторов'!Q53&lt;P$54,0,10-(P$55-'Данные индикаторов'!Q53)/(P$55-P$54)*10)),1))</f>
        <v>1.6</v>
      </c>
      <c r="Q51" s="276">
        <f t="shared" si="67"/>
        <v>2.8</v>
      </c>
      <c r="R51" s="273">
        <f t="shared" si="68"/>
        <v>3</v>
      </c>
      <c r="S51" s="284">
        <f>IF(AND('Данные индикаторов'!AE53="No data",'Данные индикаторов'!AF53="No data",'Данные индикаторов'!AG53="No data"),"x",SUM('Данные индикаторов'!AE53:AG53))</f>
        <v>0.1099369482246252</v>
      </c>
      <c r="T51" s="279">
        <f t="shared" si="69"/>
        <v>3.7</v>
      </c>
      <c r="U51" s="279">
        <f>IF('Данные индикаторов'!AH53="No data","x",'Данные индикаторов'!AH53)</f>
        <v>1</v>
      </c>
      <c r="V51" s="276">
        <f t="shared" si="70"/>
        <v>2.5</v>
      </c>
      <c r="W51" s="278">
        <f>IF('Данные индикаторов'!AI53="No data","x",ROUND(IF('Данные индикаторов'!AI53&gt;W$55,10,IF('Данные индикаторов'!AI53&lt;W$54,0,10-(W$55-'Данные индикаторов'!AI53)/(W$55-W$54)*10)),1))</f>
        <v>10</v>
      </c>
      <c r="X51" s="278">
        <f>IF('Данные индикаторов'!AJ53="No data","x",ROUND(IF('Данные индикаторов'!AJ53&gt;X$55,10,IF('Данные индикаторов'!AJ53&lt;X$54,0,10-(X$55-'Данные индикаторов'!AJ53)/(X$55-X$54)*10)),1))</f>
        <v>3.5</v>
      </c>
      <c r="Y51" s="288">
        <f>IF('Данные индикаторов'!AQ53="No data","x",ROUND(IF('Данные индикаторов'!AQ53&gt;Y$55,10,IF('Данные индикаторов'!AQ53&lt;Y$54,0,10-(Y$55-'Данные индикаторов'!AQ53)/(Y$55-Y$54)*10)),1))</f>
        <v>0.7</v>
      </c>
      <c r="Z51" s="288">
        <f>IF('Данные индикаторов'!AR53="No data","x",ROUND(IF('Данные индикаторов'!AR53&gt;Z$55,10,IF('Данные индикаторов'!AR53&lt;Z$54,0,10-(Z$55-'Данные индикаторов'!AR53)/(Z$55-Z$54)*10)),1))</f>
        <v>0.3</v>
      </c>
      <c r="AA51" s="279">
        <f t="shared" si="63"/>
        <v>0.5</v>
      </c>
      <c r="AB51" s="276">
        <f t="shared" si="60"/>
        <v>4.7</v>
      </c>
      <c r="AC51" s="278">
        <f>IF('Данные индикаторов'!AL53="No data","x",ROUND(IF('Данные индикаторов'!AL53&gt;AC$55,10,IF('Данные индикаторов'!AL53&lt;AC$54,0,10-(AC$55-'Данные индикаторов'!AL53)/(AC$55-AC$54)*10)),1))</f>
        <v>1</v>
      </c>
      <c r="AD51" s="276">
        <f t="shared" si="71"/>
        <v>1</v>
      </c>
      <c r="AE51" s="291">
        <f>IF(OR('Данные индикаторов'!AM53="No data",'Данные индикаторов'!BK53="No data"),"x",('Данные индикаторов'!AM53/'Данные индикаторов'!BK53))</f>
        <v>7.9740496244024586E-2</v>
      </c>
      <c r="AF51" s="276">
        <f t="shared" si="72"/>
        <v>10</v>
      </c>
      <c r="AG51" s="278">
        <f>IF('Данные индикаторов'!AN53="No data","x",ROUND(IF('Данные индикаторов'!AN53&lt;$AG$54,10,IF('Данные индикаторов'!AN53&gt;$AG$55,0,($AG$55-'Данные индикаторов'!AN53)/($AG$55-$AG$54)*10)),1))</f>
        <v>2.7</v>
      </c>
      <c r="AH51" s="278">
        <f>IF('Данные индикаторов'!AO53="No data","x",ROUND(IF('Данные индикаторов'!AO53&gt;$AH$55,10,IF('Данные индикаторов'!AO53&lt;$AH$54,0,10-($AH$55-'Данные индикаторов'!AO53)/($AH$55-$AH$54)*10)),1))</f>
        <v>0</v>
      </c>
      <c r="AI51" s="288">
        <f>IF('Данные индикаторов'!AP53="No data","x",ROUND(IF('Данные индикаторов'!AP53&gt;$AI$55,10,IF('Данные индикаторов'!AP53&lt;$AI$54,0,10-($AI$55-'Данные индикаторов'!AP53)/($AI$55-$AI$54)*10)),1))</f>
        <v>3.1</v>
      </c>
      <c r="AJ51" s="278">
        <f t="shared" si="73"/>
        <v>3.1</v>
      </c>
      <c r="AK51" s="276">
        <f t="shared" si="74"/>
        <v>1.9</v>
      </c>
      <c r="AL51" s="273">
        <f t="shared" si="61"/>
        <v>5.5</v>
      </c>
    </row>
    <row r="52" spans="1:38" ht="15.75">
      <c r="A52" s="329" t="s">
        <v>258</v>
      </c>
      <c r="B52" s="330" t="s">
        <v>271</v>
      </c>
      <c r="C52" s="328" t="s">
        <v>111</v>
      </c>
      <c r="D52" s="278">
        <f>ROUND(IF('Данные индикаторов'!O54="No data",IF((0.1233*LN('Данные индикаторов'!AU54)-0.4559)&gt;D$55,0,IF((0.1233*LN('Данные индикаторов'!AU54)-0.4559)&lt;D$54,10,(D$55-(0.1233*LN('Данные индикаторов'!AU54)-0.4559))/(D$55-D$54)*10)),IF('Данные индикаторов'!O54&gt;D$55,0,IF('Данные индикаторов'!O54&lt;D$54,10,(D$55-'Данные индикаторов'!O54)/(D$55-D$54)*10))),1)</f>
        <v>1.9</v>
      </c>
      <c r="E52" s="278" t="str">
        <f>IF('Данные индикаторов'!P54="No data","x",ROUND((IF('Данные индикаторов'!P54=E$54,0,IF(LOG('Данные индикаторов'!P54*1000)&gt;E$55,10,10-(E$55-LOG('Данные индикаторов'!P54*1000))/(E$55-E$54)*10))),1))</f>
        <v>x</v>
      </c>
      <c r="F52" s="279">
        <f>IF('Данные индикаторов'!AK54="No data","x",ROUND(IF('Данные индикаторов'!AK54&gt;F$55,10,IF('Данные индикаторов'!AK54&lt;F$54,0,10-(F$55-'Данные индикаторов'!AK54)/(F$55-F$54)*10)),1))</f>
        <v>2.6</v>
      </c>
      <c r="G52" s="276">
        <f t="shared" si="62"/>
        <v>2.2999999999999998</v>
      </c>
      <c r="H52" s="284">
        <f>IF(OR('Данные индикаторов'!R54="No data",'Данные индикаторов'!S54="No data"),"x",IF(OR('Данные индикаторов'!T54="No data",'Данные индикаторов'!U54="No data"),1-(POWER((POWER(POWER((POWER((10/IF('Данные индикаторов'!R54&lt;10,10,'Данные индикаторов'!R54))*(1/'Данные индикаторов'!S54),0.5))*('Данные индикаторов'!V54)*('Данные индикаторов'!X54),(1/3)),-1)+POWER(POWER((1*('Данные индикаторов'!W54)*('Данные индикаторов'!Y54)),(1/3)),-1))/2,-1)/POWER((((POWER((10/IF('Данные индикаторов'!R54&lt;10,10,'Данные индикаторов'!R54))*(1/'Данные индикаторов'!S54),0.5)+1)/2)*(('Данные индикаторов'!V54+'Данные индикаторов'!W54)/2)*(('Данные индикаторов'!X54+'Данные индикаторов'!Y54)/2)),(1/3))),IF(OR('Данные индикаторов'!R54="No data",'Данные индикаторов'!S54="No data"),"x",1-(POWER((POWER(POWER((POWER((10/IF('Данные индикаторов'!R54&lt;10,10,'Данные индикаторов'!R54))*(1/'Данные индикаторов'!S54),0.5))*(POWER(('Данные индикаторов'!V54*'Данные индикаторов'!T54),0.5))*('Данные индикаторов'!X54),(1/3)),-1)+POWER(POWER(1*(POWER(('Данные индикаторов'!W54*'Данные индикаторов'!U54),0.5))*('Данные индикаторов'!Y54),(1/3)),-1))/2,-1)/POWER((((POWER((10/IF('Данные индикаторов'!R54&lt;10,10,'Данные индикаторов'!R54))*(1/'Данные индикаторов'!S54),0.5)+1)/2)*((POWER(('Данные индикаторов'!V54*'Данные индикаторов'!T54),0.5)+POWER(('Данные индикаторов'!W54*'Данные индикаторов'!U54),0.5))/2)*(('Данные индикаторов'!X54+'Данные индикаторов'!Y54)/2)),(1/3))))))</f>
        <v>0.21626826677849731</v>
      </c>
      <c r="I52" s="278">
        <f t="shared" si="64"/>
        <v>3.9</v>
      </c>
      <c r="J52" s="278">
        <f>IF('Данные индикаторов'!Z54="No data","x",ROUND(IF('Данные индикаторов'!Z54&gt;J$55,10,IF('Данные индикаторов'!Z54&lt;J$54,0,10-(J$55-'Данные индикаторов'!Z54)/(J$55-J$54)*10)),1))</f>
        <v>5.5</v>
      </c>
      <c r="K52" s="276">
        <f t="shared" si="65"/>
        <v>4.7</v>
      </c>
      <c r="L52" s="293">
        <f>SUM(IF('Данные индикаторов'!AA54=0,0,'Данные индикаторов'!AA54/1000000),SUM('Данные индикаторов'!AB54:AC54))</f>
        <v>2633.5009890000001</v>
      </c>
      <c r="M52" s="293">
        <f>L52/(SUM('Данные индикаторов'!BK$42:'Данные индикаторов'!BK$55))*1000000</f>
        <v>74.664131716154486</v>
      </c>
      <c r="N52" s="278">
        <f t="shared" si="66"/>
        <v>3.7</v>
      </c>
      <c r="O52" s="278">
        <f>IF('Данные индикаторов'!AD54="No data","x",ROUND(IF('Данные индикаторов'!AD54&gt;O$55,10,IF('Данные индикаторов'!AD54&lt;O$54,0,10-(O$55-'Данные индикаторов'!AD54)/(O$55-O$54)*10)),1))</f>
        <v>3.1</v>
      </c>
      <c r="P52" s="279">
        <f>IF('Данные индикаторов'!Q54="No data","x",ROUND(IF('Данные индикаторов'!Q54&gt;P$55,10,IF('Данные индикаторов'!Q54&lt;P$54,0,10-(P$55-'Данные индикаторов'!Q54)/(P$55-P$54)*10)),1))</f>
        <v>1.6</v>
      </c>
      <c r="Q52" s="276">
        <f t="shared" si="67"/>
        <v>2.8</v>
      </c>
      <c r="R52" s="273">
        <f t="shared" si="68"/>
        <v>3</v>
      </c>
      <c r="S52" s="284">
        <f>IF(AND('Данные индикаторов'!AE54="No data",'Данные индикаторов'!AF54="No data",'Данные индикаторов'!AG54="No data"),"x",SUM('Данные индикаторов'!AE54:AG54))</f>
        <v>0.1099369482246252</v>
      </c>
      <c r="T52" s="279">
        <f t="shared" si="69"/>
        <v>3.7</v>
      </c>
      <c r="U52" s="279">
        <f>IF('Данные индикаторов'!AH54="No data","x",'Данные индикаторов'!AH54)</f>
        <v>1</v>
      </c>
      <c r="V52" s="276">
        <f t="shared" si="70"/>
        <v>2.5</v>
      </c>
      <c r="W52" s="278">
        <f>IF('Данные индикаторов'!AI54="No data","x",ROUND(IF('Данные индикаторов'!AI54&gt;W$55,10,IF('Данные индикаторов'!AI54&lt;W$54,0,10-(W$55-'Данные индикаторов'!AI54)/(W$55-W$54)*10)),1))</f>
        <v>10</v>
      </c>
      <c r="X52" s="278">
        <f>IF('Данные индикаторов'!AJ54="No data","x",ROUND(IF('Данные индикаторов'!AJ54&gt;X$55,10,IF('Данные индикаторов'!AJ54&lt;X$54,0,10-(X$55-'Данные индикаторов'!AJ54)/(X$55-X$54)*10)),1))</f>
        <v>3.5</v>
      </c>
      <c r="Y52" s="288">
        <f>IF('Данные индикаторов'!AQ54="No data","x",ROUND(IF('Данные индикаторов'!AQ54&gt;Y$55,10,IF('Данные индикаторов'!AQ54&lt;Y$54,0,10-(Y$55-'Данные индикаторов'!AQ54)/(Y$55-Y$54)*10)),1))</f>
        <v>1.3</v>
      </c>
      <c r="Z52" s="288">
        <f>IF('Данные индикаторов'!AR54="No data","x",ROUND(IF('Данные индикаторов'!AR54&gt;Z$55,10,IF('Данные индикаторов'!AR54&lt;Z$54,0,10-(Z$55-'Данные индикаторов'!AR54)/(Z$55-Z$54)*10)),1))</f>
        <v>0.3</v>
      </c>
      <c r="AA52" s="279">
        <f t="shared" si="63"/>
        <v>0.8</v>
      </c>
      <c r="AB52" s="276">
        <f t="shared" si="60"/>
        <v>4.8</v>
      </c>
      <c r="AC52" s="278">
        <f>IF('Данные индикаторов'!AL54="No data","x",ROUND(IF('Данные индикаторов'!AL54&gt;AC$55,10,IF('Данные индикаторов'!AL54&lt;AC$54,0,10-(AC$55-'Данные индикаторов'!AL54)/(AC$55-AC$54)*10)),1))</f>
        <v>0.5</v>
      </c>
      <c r="AD52" s="276">
        <f t="shared" si="71"/>
        <v>0.5</v>
      </c>
      <c r="AE52" s="291">
        <f>IF(OR('Данные индикаторов'!AM54="No data",'Данные индикаторов'!BK54="No data"),"x",('Данные индикаторов'!AM54/'Данные индикаторов'!BK54))</f>
        <v>0</v>
      </c>
      <c r="AF52" s="276">
        <f t="shared" si="72"/>
        <v>0</v>
      </c>
      <c r="AG52" s="278">
        <f>IF('Данные индикаторов'!AN54="No data","x",ROUND(IF('Данные индикаторов'!AN54&lt;$AG$54,10,IF('Данные индикаторов'!AN54&gt;$AG$55,0,($AG$55-'Данные индикаторов'!AN54)/($AG$55-$AG$54)*10)),1))</f>
        <v>2.7</v>
      </c>
      <c r="AH52" s="278">
        <f>IF('Данные индикаторов'!AO54="No data","x",ROUND(IF('Данные индикаторов'!AO54&gt;$AH$55,10,IF('Данные индикаторов'!AO54&lt;$AH$54,0,10-($AH$55-'Данные индикаторов'!AO54)/($AH$55-$AH$54)*10)),1))</f>
        <v>0</v>
      </c>
      <c r="AI52" s="288">
        <f>IF('Данные индикаторов'!AP54="No data","x",ROUND(IF('Данные индикаторов'!AP54&gt;$AI$55,10,IF('Данные индикаторов'!AP54&lt;$AI$54,0,10-($AI$55-'Данные индикаторов'!AP54)/($AI$55-$AI$54)*10)),1))</f>
        <v>3.1</v>
      </c>
      <c r="AJ52" s="278">
        <f t="shared" si="73"/>
        <v>3.1</v>
      </c>
      <c r="AK52" s="276">
        <f t="shared" si="74"/>
        <v>1.9</v>
      </c>
      <c r="AL52" s="273">
        <f t="shared" si="61"/>
        <v>2.6</v>
      </c>
    </row>
    <row r="53" spans="1:38" ht="15.75">
      <c r="A53" s="341" t="s">
        <v>258</v>
      </c>
      <c r="B53" s="342" t="s">
        <v>272</v>
      </c>
      <c r="C53" s="343" t="s">
        <v>112</v>
      </c>
      <c r="D53" s="280">
        <f>ROUND(IF('Данные индикаторов'!O55="No data",IF((0.1233*LN('Данные индикаторов'!AU55)-0.4559)&gt;D$55,0,IF((0.1233*LN('Данные индикаторов'!AU55)-0.4559)&lt;D$54,10,(D$55-(0.1233*LN('Данные индикаторов'!AU55)-0.4559))/(D$55-D$54)*10)),IF('Данные индикаторов'!O55&gt;D$55,0,IF('Данные индикаторов'!O55&lt;D$54,10,(D$55-'Данные индикаторов'!O55)/(D$55-D$54)*10))),1)</f>
        <v>1.9</v>
      </c>
      <c r="E53" s="280" t="str">
        <f>IF('Данные индикаторов'!P55="No data","x",ROUND((IF('Данные индикаторов'!P55=E$54,0,IF(LOG('Данные индикаторов'!P55*1000)&gt;E$55,10,10-(E$55-LOG('Данные индикаторов'!P55*1000))/(E$55-E$54)*10))),1))</f>
        <v>x</v>
      </c>
      <c r="F53" s="281">
        <f>IF('Данные индикаторов'!AK55="No data","x",ROUND(IF('Данные индикаторов'!AK55&gt;F$55,10,IF('Данные индикаторов'!AK55&lt;F$54,0,10-(F$55-'Данные индикаторов'!AK55)/(F$55-F$54)*10)),1))</f>
        <v>2.8</v>
      </c>
      <c r="G53" s="277">
        <f t="shared" si="62"/>
        <v>2.4</v>
      </c>
      <c r="H53" s="285">
        <f>IF(OR('Данные индикаторов'!R55="No data",'Данные индикаторов'!S55="No data"),"x",IF(OR('Данные индикаторов'!T55="No data",'Данные индикаторов'!U55="No data"),1-(POWER((POWER(POWER((POWER((10/IF('Данные индикаторов'!R55&lt;10,10,'Данные индикаторов'!R55))*(1/'Данные индикаторов'!S55),0.5))*('Данные индикаторов'!V55)*('Данные индикаторов'!X55),(1/3)),-1)+POWER(POWER((1*('Данные индикаторов'!W55)*('Данные индикаторов'!Y55)),(1/3)),-1))/2,-1)/POWER((((POWER((10/IF('Данные индикаторов'!R55&lt;10,10,'Данные индикаторов'!R55))*(1/'Данные индикаторов'!S55),0.5)+1)/2)*(('Данные индикаторов'!V55+'Данные индикаторов'!W55)/2)*(('Данные индикаторов'!X55+'Данные индикаторов'!Y55)/2)),(1/3))),IF(OR('Данные индикаторов'!R55="No data",'Данные индикаторов'!S55="No data"),"x",1-(POWER((POWER(POWER((POWER((10/IF('Данные индикаторов'!R55&lt;10,10,'Данные индикаторов'!R55))*(1/'Данные индикаторов'!S55),0.5))*(POWER(('Данные индикаторов'!V55*'Данные индикаторов'!T55),0.5))*('Данные индикаторов'!X55),(1/3)),-1)+POWER(POWER(1*(POWER(('Данные индикаторов'!W55*'Данные индикаторов'!U55),0.5))*('Данные индикаторов'!Y55),(1/3)),-1))/2,-1)/POWER((((POWER((10/IF('Данные индикаторов'!R55&lt;10,10,'Данные индикаторов'!R55))*(1/'Данные индикаторов'!S55),0.5)+1)/2)*((POWER(('Данные индикаторов'!V55*'Данные индикаторов'!T55),0.5)+POWER(('Данные индикаторов'!W55*'Данные индикаторов'!U55),0.5))/2)*(('Данные индикаторов'!X55+'Данные индикаторов'!Y55)/2)),(1/3))))))</f>
        <v>0.19252981207186404</v>
      </c>
      <c r="I53" s="280">
        <f t="shared" si="64"/>
        <v>3.5</v>
      </c>
      <c r="J53" s="280">
        <f>IF('Данные индикаторов'!Z55="No data","x",ROUND(IF('Данные индикаторов'!Z55&gt;J$55,10,IF('Данные индикаторов'!Z55&lt;J$54,0,10-(J$55-'Данные индикаторов'!Z55)/(J$55-J$54)*10)),1))</f>
        <v>5</v>
      </c>
      <c r="K53" s="277">
        <f t="shared" si="65"/>
        <v>4.3</v>
      </c>
      <c r="L53" s="295">
        <f>SUM(IF('Данные индикаторов'!AA55=0,0,'Данные индикаторов'!AA55/1000000),SUM('Данные индикаторов'!AB55:AC55))</f>
        <v>2633.5009890000001</v>
      </c>
      <c r="M53" s="295">
        <f>L53/(SUM('Данные индикаторов'!BK$42:'Данные индикаторов'!BK$55))*1000000</f>
        <v>74.664131716154486</v>
      </c>
      <c r="N53" s="280">
        <f t="shared" si="66"/>
        <v>3.7</v>
      </c>
      <c r="O53" s="280">
        <f>IF('Данные индикаторов'!AD55="No data","x",ROUND(IF('Данные индикаторов'!AD55&gt;O$55,10,IF('Данные индикаторов'!AD55&lt;O$54,0,10-(O$55-'Данные индикаторов'!AD55)/(O$55-O$54)*10)),1))</f>
        <v>3.1</v>
      </c>
      <c r="P53" s="281">
        <f>IF('Данные индикаторов'!Q55="No data","x",ROUND(IF('Данные индикаторов'!Q55&gt;P$55,10,IF('Данные индикаторов'!Q55&lt;P$54,0,10-(P$55-'Данные индикаторов'!Q55)/(P$55-P$54)*10)),1))</f>
        <v>1.6</v>
      </c>
      <c r="Q53" s="277">
        <f t="shared" si="67"/>
        <v>2.8</v>
      </c>
      <c r="R53" s="274">
        <f t="shared" si="68"/>
        <v>3</v>
      </c>
      <c r="S53" s="285">
        <f>IF(AND('Данные индикаторов'!AE55="No data",'Данные индикаторов'!AF55="No data",'Данные индикаторов'!AG55="No data"),"x",SUM('Данные индикаторов'!AE55:AG55))</f>
        <v>0.11038231639564658</v>
      </c>
      <c r="T53" s="281">
        <f t="shared" si="69"/>
        <v>3.7</v>
      </c>
      <c r="U53" s="281">
        <f>IF('Данные индикаторов'!AH55="No data","x",'Данные индикаторов'!AH55)</f>
        <v>1</v>
      </c>
      <c r="V53" s="277">
        <f t="shared" si="70"/>
        <v>2.5</v>
      </c>
      <c r="W53" s="280">
        <f>IF('Данные индикаторов'!AI55="No data","x",ROUND(IF('Данные индикаторов'!AI55&gt;W$55,10,IF('Данные индикаторов'!AI55&lt;W$54,0,10-(W$55-'Данные индикаторов'!AI55)/(W$55-W$54)*10)),1))</f>
        <v>10</v>
      </c>
      <c r="X53" s="280">
        <f>IF('Данные индикаторов'!AJ55="No data","x",ROUND(IF('Данные индикаторов'!AJ55&gt;X$55,10,IF('Данные индикаторов'!AJ55&lt;X$54,0,10-(X$55-'Данные индикаторов'!AJ55)/(X$55-X$54)*10)),1))</f>
        <v>3.4</v>
      </c>
      <c r="Y53" s="289">
        <f>IF('Данные индикаторов'!AQ55="No data","x",ROUND(IF('Данные индикаторов'!AQ55&gt;Y$55,10,IF('Данные индикаторов'!AQ55&lt;Y$54,0,10-(Y$55-'Данные индикаторов'!AQ55)/(Y$55-Y$54)*10)),1))</f>
        <v>3.2</v>
      </c>
      <c r="Z53" s="289">
        <f>IF('Данные индикаторов'!AR55="No data","x",ROUND(IF('Данные индикаторов'!AR55&gt;Z$55,10,IF('Данные индикаторов'!AR55&lt;Z$54,0,10-(Z$55-'Данные индикаторов'!AR55)/(Z$55-Z$54)*10)),1))</f>
        <v>0.3</v>
      </c>
      <c r="AA53" s="281">
        <f t="shared" si="63"/>
        <v>1.8</v>
      </c>
      <c r="AB53" s="277">
        <f t="shared" si="60"/>
        <v>5.0999999999999996</v>
      </c>
      <c r="AC53" s="280">
        <f>IF('Данные индикаторов'!AL55="No data","x",ROUND(IF('Данные индикаторов'!AL55&gt;AC$55,10,IF('Данные индикаторов'!AL55&lt;AC$54,0,10-(AC$55-'Данные индикаторов'!AL55)/(AC$55-AC$54)*10)),1))</f>
        <v>0.4</v>
      </c>
      <c r="AD53" s="277">
        <f t="shared" si="71"/>
        <v>0.4</v>
      </c>
      <c r="AE53" s="292">
        <f>IF(OR('Данные индикаторов'!AM55="No data",'Данные индикаторов'!BK55="No data"),"x",('Данные индикаторов'!AM55/'Данные индикаторов'!BK55))</f>
        <v>0</v>
      </c>
      <c r="AF53" s="277">
        <f t="shared" si="72"/>
        <v>0</v>
      </c>
      <c r="AG53" s="280">
        <f>IF('Данные индикаторов'!AN55="No data","x",ROUND(IF('Данные индикаторов'!AN55&lt;$AG$54,10,IF('Данные индикаторов'!AN55&gt;$AG$55,0,($AG$55-'Данные индикаторов'!AN55)/($AG$55-$AG$54)*10)),1))</f>
        <v>2.7</v>
      </c>
      <c r="AH53" s="280">
        <f>IF('Данные индикаторов'!AO55="No data","x",ROUND(IF('Данные индикаторов'!AO55&gt;$AH$55,10,IF('Данные индикаторов'!AO55&lt;$AH$54,0,10-($AH$55-'Данные индикаторов'!AO55)/($AH$55-$AH$54)*10)),1))</f>
        <v>0</v>
      </c>
      <c r="AI53" s="289">
        <f>IF('Данные индикаторов'!AP55="No data","x",ROUND(IF('Данные индикаторов'!AP55&gt;$AI$55,10,IF('Данные индикаторов'!AP55&lt;$AI$54,0,10-($AI$55-'Данные индикаторов'!AP55)/($AI$55-$AI$54)*10)),1))</f>
        <v>3.1</v>
      </c>
      <c r="AJ53" s="280">
        <f t="shared" si="73"/>
        <v>3.1</v>
      </c>
      <c r="AK53" s="277">
        <f t="shared" si="74"/>
        <v>1.9</v>
      </c>
      <c r="AL53" s="274">
        <f t="shared" si="61"/>
        <v>2.7</v>
      </c>
    </row>
    <row r="54" spans="1:38">
      <c r="A54" s="29"/>
      <c r="B54" s="29"/>
      <c r="C54" s="101" t="s">
        <v>1</v>
      </c>
      <c r="D54" s="30">
        <v>0.4</v>
      </c>
      <c r="E54" s="30">
        <v>0</v>
      </c>
      <c r="F54" s="30">
        <v>0</v>
      </c>
      <c r="G54" s="30"/>
      <c r="H54" s="30"/>
      <c r="I54" s="30">
        <v>0</v>
      </c>
      <c r="J54" s="30">
        <v>0.15</v>
      </c>
      <c r="K54" s="30"/>
      <c r="L54" s="30"/>
      <c r="M54" s="30"/>
      <c r="N54" s="30">
        <v>0</v>
      </c>
      <c r="O54" s="30">
        <v>0</v>
      </c>
      <c r="P54" s="30">
        <v>0</v>
      </c>
      <c r="Q54" s="30"/>
      <c r="R54" s="30"/>
      <c r="S54" s="30"/>
      <c r="T54" s="30">
        <v>0</v>
      </c>
      <c r="U54" s="30"/>
      <c r="V54" s="30"/>
      <c r="W54" s="30">
        <v>0</v>
      </c>
      <c r="X54" s="30">
        <v>0</v>
      </c>
      <c r="Y54" s="30">
        <v>0</v>
      </c>
      <c r="Z54" s="30">
        <v>0</v>
      </c>
      <c r="AA54" s="30"/>
      <c r="AB54" s="30"/>
      <c r="AC54" s="30">
        <v>0</v>
      </c>
      <c r="AD54" s="30"/>
      <c r="AE54" s="30"/>
      <c r="AF54" s="31">
        <v>0</v>
      </c>
      <c r="AG54" s="30">
        <v>105</v>
      </c>
      <c r="AH54" s="30">
        <v>0.05</v>
      </c>
      <c r="AI54" s="30">
        <v>0</v>
      </c>
      <c r="AJ54" s="30"/>
      <c r="AK54" s="30"/>
      <c r="AL54" s="30"/>
    </row>
    <row r="55" spans="1:38">
      <c r="A55" s="29"/>
      <c r="B55" s="29"/>
      <c r="C55" s="101" t="s">
        <v>2</v>
      </c>
      <c r="D55" s="30">
        <v>0.9</v>
      </c>
      <c r="E55" s="30">
        <v>2.7</v>
      </c>
      <c r="F55" s="30">
        <v>50</v>
      </c>
      <c r="G55" s="30"/>
      <c r="H55" s="30"/>
      <c r="I55" s="30">
        <v>0.55000000000000004</v>
      </c>
      <c r="J55" s="30">
        <v>0.45</v>
      </c>
      <c r="K55" s="30"/>
      <c r="L55" s="30"/>
      <c r="M55" s="30"/>
      <c r="N55" s="159">
        <v>200</v>
      </c>
      <c r="O55" s="30">
        <v>8</v>
      </c>
      <c r="P55" s="30">
        <v>40</v>
      </c>
      <c r="Q55" s="30"/>
      <c r="R55" s="30"/>
      <c r="S55" s="30"/>
      <c r="T55" s="159">
        <v>0.3</v>
      </c>
      <c r="U55" s="30"/>
      <c r="V55" s="30"/>
      <c r="W55" s="30">
        <v>0.05</v>
      </c>
      <c r="X55" s="159">
        <v>100</v>
      </c>
      <c r="Y55" s="30">
        <v>5</v>
      </c>
      <c r="Z55" s="159">
        <v>0.1</v>
      </c>
      <c r="AA55" s="30"/>
      <c r="AB55" s="30"/>
      <c r="AC55" s="30">
        <v>0.2</v>
      </c>
      <c r="AD55" s="30"/>
      <c r="AE55" s="30"/>
      <c r="AF55" s="31">
        <v>0.05</v>
      </c>
      <c r="AG55" s="159">
        <v>150</v>
      </c>
      <c r="AH55" s="30">
        <v>0.35</v>
      </c>
      <c r="AI55" s="30">
        <v>0.45</v>
      </c>
      <c r="AJ55" s="30"/>
      <c r="AK55" s="30"/>
      <c r="AL55" s="30"/>
    </row>
    <row r="56" spans="1:38">
      <c r="T56" s="4"/>
      <c r="AG56" s="72"/>
    </row>
    <row r="57" spans="1:38">
      <c r="T57" s="72"/>
      <c r="V57" s="72"/>
      <c r="AG57" s="72"/>
      <c r="AH57" s="72"/>
    </row>
  </sheetData>
  <sortState xmlns:xlrd2="http://schemas.microsoft.com/office/spreadsheetml/2017/richdata2" ref="B3:C162">
    <sortCondition ref="B3:B162"/>
  </sortState>
  <pageMargins left="0.7" right="0.7" top="0.75" bottom="0.75" header="0.3" footer="0.3"/>
  <pageSetup paperSize="9" orientation="portrait" r:id="rId1"/>
  <ignoredErrors>
    <ignoredError sqref="S4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C396"/>
  </sheetPr>
  <dimension ref="A1:AG57"/>
  <sheetViews>
    <sheetView showGridLines="0" zoomScale="89" zoomScaleNormal="89" workbookViewId="0">
      <pane xSplit="3" ySplit="2" topLeftCell="N6" activePane="bottomRight" state="frozen"/>
      <selection pane="topRight" activeCell="B1" sqref="B1"/>
      <selection pane="bottomLeft" activeCell="A4" sqref="A4"/>
      <selection pane="bottomRight" activeCell="O2" sqref="O2:R2"/>
    </sheetView>
  </sheetViews>
  <sheetFormatPr defaultColWidth="9.140625" defaultRowHeight="15"/>
  <cols>
    <col min="1" max="1" width="12.85546875" style="1" bestFit="1" customWidth="1"/>
    <col min="2" max="2" width="31.85546875" style="1" bestFit="1" customWidth="1"/>
    <col min="3" max="3" width="13.85546875" style="1" bestFit="1" customWidth="1"/>
    <col min="4" max="4" width="7.85546875" style="1" customWidth="1"/>
    <col min="5" max="8" width="7.85546875" style="10" customWidth="1"/>
    <col min="9" max="9" width="9.28515625" style="10" customWidth="1"/>
    <col min="10" max="20" width="7.85546875" style="10" customWidth="1"/>
    <col min="21" max="22" width="7.85546875" style="1" customWidth="1"/>
    <col min="23" max="24" width="7.85546875" style="10" customWidth="1"/>
    <col min="25" max="25" width="7.85546875" style="1" customWidth="1"/>
    <col min="26" max="27" width="7.85546875" style="6" customWidth="1"/>
    <col min="28" max="28" width="7.85546875" style="1" customWidth="1"/>
    <col min="29" max="31" width="7.85546875" style="6" customWidth="1"/>
    <col min="32" max="32" width="7.85546875" style="1" customWidth="1"/>
    <col min="33" max="33" width="7.85546875" style="10" customWidth="1"/>
    <col min="34" max="16384" width="9.140625" style="1"/>
  </cols>
  <sheetData>
    <row r="1" spans="1:33">
      <c r="A1" s="424"/>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297"/>
      <c r="AC1" s="297"/>
      <c r="AD1" s="297"/>
      <c r="AE1" s="297"/>
      <c r="AF1" s="297"/>
      <c r="AG1" s="297"/>
    </row>
    <row r="2" spans="1:33" ht="133.15" customHeight="1" thickBot="1">
      <c r="A2" s="345" t="s">
        <v>273</v>
      </c>
      <c r="B2" s="345" t="s">
        <v>274</v>
      </c>
      <c r="C2" s="356" t="s">
        <v>275</v>
      </c>
      <c r="D2" s="357" t="s">
        <v>372</v>
      </c>
      <c r="E2" s="358" t="s">
        <v>297</v>
      </c>
      <c r="F2" s="357" t="s">
        <v>373</v>
      </c>
      <c r="G2" s="357" t="s">
        <v>374</v>
      </c>
      <c r="H2" s="358" t="s">
        <v>298</v>
      </c>
      <c r="I2" s="359" t="s">
        <v>375</v>
      </c>
      <c r="J2" s="357" t="s">
        <v>376</v>
      </c>
      <c r="K2" s="357" t="s">
        <v>377</v>
      </c>
      <c r="L2" s="357" t="s">
        <v>378</v>
      </c>
      <c r="M2" s="357" t="s">
        <v>379</v>
      </c>
      <c r="N2" s="360" t="s">
        <v>299</v>
      </c>
      <c r="O2" s="357" t="s">
        <v>380</v>
      </c>
      <c r="P2" s="357" t="s">
        <v>381</v>
      </c>
      <c r="Q2" s="357" t="s">
        <v>382</v>
      </c>
      <c r="R2" s="357" t="s">
        <v>383</v>
      </c>
      <c r="S2" s="358" t="s">
        <v>300</v>
      </c>
      <c r="T2" s="361" t="s">
        <v>301</v>
      </c>
      <c r="U2" s="357" t="s">
        <v>384</v>
      </c>
      <c r="V2" s="357" t="s">
        <v>385</v>
      </c>
      <c r="W2" s="358" t="s">
        <v>302</v>
      </c>
      <c r="X2" s="362" t="s">
        <v>386</v>
      </c>
      <c r="Y2" s="357" t="s">
        <v>386</v>
      </c>
      <c r="Z2" s="357" t="s">
        <v>387</v>
      </c>
      <c r="AA2" s="357" t="s">
        <v>388</v>
      </c>
      <c r="AB2" s="358" t="s">
        <v>303</v>
      </c>
      <c r="AC2" s="357" t="s">
        <v>389</v>
      </c>
      <c r="AD2" s="357" t="s">
        <v>390</v>
      </c>
      <c r="AE2" s="357" t="s">
        <v>391</v>
      </c>
      <c r="AF2" s="358" t="s">
        <v>304</v>
      </c>
      <c r="AG2" s="361" t="s">
        <v>305</v>
      </c>
    </row>
    <row r="3" spans="1:33" ht="16.5" thickTop="1">
      <c r="A3" s="329" t="s">
        <v>217</v>
      </c>
      <c r="B3" s="330" t="s">
        <v>218</v>
      </c>
      <c r="C3" s="328" t="s">
        <v>73</v>
      </c>
      <c r="D3" s="308">
        <f>IF('Данные индикаторов'!AT5="No data","x",ROUND(IF('Данные индикаторов'!AT5&gt;D$55,0,IF('Данные индикаторов'!AT5&lt;D$54,10,(D$55-'Данные индикаторов'!AT5)/(D$55-D$54)*10)),1))</f>
        <v>1.8</v>
      </c>
      <c r="E3" s="302">
        <f t="shared" ref="E3:E47" si="0">D3</f>
        <v>1.8</v>
      </c>
      <c r="F3" s="308">
        <f>IF('Данные индикаторов'!AU5="No data","x",ROUND(IF('Данные индикаторов'!AU5&gt;F$55,0,IF('Данные индикаторов'!AU5&lt;F$54,10,(F$55-'Данные индикаторов'!AU5)/(F$55-F$54)*10)),1))</f>
        <v>3.4</v>
      </c>
      <c r="G3" s="308">
        <f>IF('Данные индикаторов'!AV5="No data","x",ROUND(IF('Данные индикаторов'!AV5&gt;G$55,0,IF('Данные индикаторов'!AV5&lt;G$54,10,(G$55-'Данные индикаторов'!AV5)/(G$55-G$54)*10)),1))</f>
        <v>0.9</v>
      </c>
      <c r="H3" s="302">
        <f t="shared" ref="H3:H47" si="1">ROUND(IF(F3="x",G3,IF(G3="x",F3,(10-GEOMEAN(((10-F3)/10*9+1),((10-G3)/10*9+1))))/9*10),1)</f>
        <v>2.2000000000000002</v>
      </c>
      <c r="I3" s="97">
        <f>IF('Данные индикаторов'!AW5="No data","x",'Данные индикаторов'!AW5/'Данные индикаторов'!BK5)</f>
        <v>8.7205341327156293E-5</v>
      </c>
      <c r="J3" s="308">
        <f t="shared" ref="J3:J19" si="2">IF(I3="x","x",ROUND(IF(I3&gt;J$55,0,IF(I3&lt;J$54,10,(J$55-I3)/(J$55-J$54)*10)),1))</f>
        <v>9.1</v>
      </c>
      <c r="K3" s="308">
        <f>IF('Данные индикаторов'!AX5="No data","x",ROUND(IF('Данные индикаторов'!AX5&gt;K$55,10,IF('Данные индикаторов'!AX5&lt;K$54,0,10-(K$55-'Данные индикаторов'!AX5)/(K$55-K$54)*10)),1))</f>
        <v>0</v>
      </c>
      <c r="L3" s="308">
        <f>IF('Данные индикаторов'!AY5="No data","x",ROUND(IF('Данные индикаторов'!AY5&gt;L$55,10,IF('Данные индикаторов'!AY5&lt;L$54,0,10-(L$55-'Данные индикаторов'!AY5)/(L$55-L$54)*10)),1))</f>
        <v>2.7</v>
      </c>
      <c r="M3" s="308">
        <f t="shared" ref="M3:M47" si="3">MAX(K3,L3)</f>
        <v>2.7</v>
      </c>
      <c r="N3" s="305">
        <f t="shared" ref="N3:N47" si="4">ROUND(IF(J3="x",M3,IF(M3="x",J3,(10-GEOMEAN(((10-J3)/10*9+1),((10-M3)/10*9+1))))/9*10),1)</f>
        <v>7</v>
      </c>
      <c r="O3" s="308">
        <f>IF('Данные индикаторов'!AZ5="No data","x",ROUND(IF('Данные индикаторов'!AZ5&gt;O$55,0,IF('Данные индикаторов'!AZ5&lt;O$54,10,(O$55-'Данные индикаторов'!AZ5)/(O$55-O$54)*10)),1))</f>
        <v>2.4</v>
      </c>
      <c r="P3" s="308">
        <f>IF('Данные индикаторов'!BA5="No data","x",ROUND(IF('Данные индикаторов'!BA5&gt;P$55,0,IF('Данные индикаторов'!BA5&lt;P$54,10,(P$55-'Данные индикаторов'!BA5)/(P$55-P$54)*10)),1))</f>
        <v>0</v>
      </c>
      <c r="Q3" s="308">
        <f>IF('Данные индикаторов'!BB5="No data","x",ROUND(IF('Данные индикаторов'!BB5&gt;Q$55,0,IF('Данные индикаторов'!BB5&lt;Q$54,10,(Q$55-'Данные индикаторов'!BB5)/(Q$55-Q$54)*10)),1))</f>
        <v>8.3000000000000007</v>
      </c>
      <c r="R3" s="308">
        <f>IF('Данные индикаторов'!BC5="No data","x",ROUND(IF('Данные индикаторов'!BC5&gt;R$55,0,IF('Данные индикаторов'!BC5&lt;R$54,10,(R$55-'Данные индикаторов'!BC5)/(R$55-R$54)*10)),1))</f>
        <v>0</v>
      </c>
      <c r="S3" s="302">
        <f t="shared" ref="S3:S35" si="5">IF(AND(O3="x",P3="x", Q3="x",R3="x"),"x",ROUND(AVERAGE(O3,P3,Q3,R3),1))</f>
        <v>2.7</v>
      </c>
      <c r="T3" s="298">
        <f t="shared" ref="T3:T35" si="6">ROUND(AVERAGE(E3,H3,N3,S3),1)</f>
        <v>3.4</v>
      </c>
      <c r="U3" s="308">
        <f>IF('Данные индикаторов'!BD5="No data","x",ROUND(IF('Данные индикаторов'!BD5&gt;U$55,0,IF('Данные индикаторов'!BD5&lt;U$54,10,(U$55-'Данные индикаторов'!BD5)/(U$55-U$54)*10)),1))</f>
        <v>0.9</v>
      </c>
      <c r="V3" s="308">
        <f>IF('Данные индикаторов'!BE5="No data","x",ROUND(IF('Данные индикаторов'!BE5&gt;V$55,0,IF('Данные индикаторов'!BE5&lt;V$54,10,(V$55-'Данные индикаторов'!BE5)/(V$55-V$54)*10)),1))</f>
        <v>3.6</v>
      </c>
      <c r="W3" s="302">
        <f t="shared" ref="W3:W47" si="7">IF(AND(U3="x",V3="x"),"x",ROUND(AVERAGE(U3,V3),1))</f>
        <v>2.2999999999999998</v>
      </c>
      <c r="X3" s="98">
        <f>IF('Данные индикаторов'!BH5="No data","x",'Данные индикаторов'!BH5/'Данные индикаторов'!BJ5*100)</f>
        <v>14.889797083338296</v>
      </c>
      <c r="Y3" s="308">
        <f t="shared" ref="Y3:Y19" si="8">IF(X3="x","x",ROUND(IF(X3&gt;Y$55,0,IF(X3&lt;Y$54,10,(Y$55-X3)/(Y$55-Y$54)*10)),1))</f>
        <v>8.6</v>
      </c>
      <c r="Z3" s="308">
        <f>IF('Данные индикаторов'!BF5="No data","x",ROUND(IF('Данные индикаторов'!BF5&gt;Z$55,0,IF('Данные индикаторов'!BF5&lt;Z$54,10,(Z$55-'Данные индикаторов'!BF5)/(Z$55-Z$54)*10)),1))</f>
        <v>0.7</v>
      </c>
      <c r="AA3" s="308">
        <f>IF('Данные индикаторов'!BG5="No data","x",ROUND(IF('Данные индикаторов'!BG5&gt;AA$55,0,IF('Данные индикаторов'!BG5&lt;AA$54,10,(AA$55-'Данные индикаторов'!BG5)/(AA$55-AA$54)*10)),1))</f>
        <v>1.5</v>
      </c>
      <c r="AB3" s="302">
        <f t="shared" ref="AB3:AB47" si="9">IF(AND(Y3="x",Z3="x",AA3="x"),"x",ROUND(AVERAGE(Y3,AA3,Z3),1))</f>
        <v>3.6</v>
      </c>
      <c r="AC3" s="308">
        <f>IF('Данные индикаторов'!BI5="No data","x",ROUND(IF('Данные индикаторов'!BI5&gt;AC$55,0,IF('Данные индикаторов'!BI5&lt;AC$54,10,(AC$55-'Данные индикаторов'!BI5)/(AC$55-AC$54)*10)),1))</f>
        <v>7.6</v>
      </c>
      <c r="AD3" s="308">
        <f>IF('Данные индикаторов'!R5="No data","x",ROUND(IF('Данные индикаторов'!R5&gt;AD$55,10,IF('Данные индикаторов'!R5&lt;AD$54,0,10-(AD$55-'Данные индикаторов'!R5)/(AD$55-AD$54)*10)),1))</f>
        <v>4.3</v>
      </c>
      <c r="AE3" s="308">
        <f>IF('Данные индикаторов'!AS5="No data","x",ROUND(IF('Данные индикаторов'!AS5&gt;AE$55,0,IF('Данные индикаторов'!AS5&lt;AE$54,10,(AE$55-'Данные индикаторов'!AS5)/(AE$55-AE$54)*10)),1))</f>
        <v>4.2</v>
      </c>
      <c r="AF3" s="302">
        <f t="shared" ref="AF3:AF42" si="10">IF(AND(AC3="x",AD3="x",AE3="x"),"x",ROUND(AVERAGE(AC3,AD3,AE3),1))</f>
        <v>5.4</v>
      </c>
      <c r="AG3" s="298">
        <f t="shared" ref="AG3:AG47" si="11">ROUND(AVERAGE(AB3,W3,AF3),1)</f>
        <v>3.8</v>
      </c>
    </row>
    <row r="4" spans="1:33" ht="15.75">
      <c r="A4" s="329" t="s">
        <v>217</v>
      </c>
      <c r="B4" s="330" t="s">
        <v>219</v>
      </c>
      <c r="C4" s="328" t="s">
        <v>74</v>
      </c>
      <c r="D4" s="309">
        <f>IF('Данные индикаторов'!AT6="No data","x",ROUND(IF('Данные индикаторов'!AT6&gt;D$55,0,IF('Данные индикаторов'!AT6&lt;D$54,10,(D$55-'Данные индикаторов'!AT6)/(D$55-D$54)*10)),1))</f>
        <v>1.8</v>
      </c>
      <c r="E4" s="303">
        <f t="shared" si="0"/>
        <v>1.8</v>
      </c>
      <c r="F4" s="309">
        <f>IF('Данные индикаторов'!AU6="No data","x",ROUND(IF('Данные индикаторов'!AU6&gt;F$55,0,IF('Данные индикаторов'!AU6&lt;F$54,10,(F$55-'Данные индикаторов'!AU6)/(F$55-F$54)*10)),1))</f>
        <v>2.9</v>
      </c>
      <c r="G4" s="309">
        <f>IF('Данные индикаторов'!AV6="No data","x",ROUND(IF('Данные индикаторов'!AV6&gt;G$55,0,IF('Данные индикаторов'!AV6&lt;G$54,10,(G$55-'Данные индикаторов'!AV6)/(G$55-G$54)*10)),1))</f>
        <v>0.9</v>
      </c>
      <c r="H4" s="303">
        <f t="shared" si="1"/>
        <v>2</v>
      </c>
      <c r="I4" s="69">
        <f>IF('Данные индикаторов'!AW6="No data","x",'Данные индикаторов'!AW6/'Данные индикаторов'!BK6)</f>
        <v>2.2952965181013925E-4</v>
      </c>
      <c r="J4" s="309">
        <f t="shared" si="2"/>
        <v>7.7</v>
      </c>
      <c r="K4" s="309">
        <f>IF('Данные индикаторов'!AX6="No data","x",ROUND(IF('Данные индикаторов'!AX6&gt;K$55,10,IF('Данные индикаторов'!AX6&lt;K$54,0,10-(K$55-'Данные индикаторов'!AX6)/(K$55-K$54)*10)),1))</f>
        <v>0</v>
      </c>
      <c r="L4" s="309">
        <f>IF('Данные индикаторов'!AY6="No data","x",ROUND(IF('Данные индикаторов'!AY6&gt;L$55,10,IF('Данные индикаторов'!AY6&lt;L$54,0,10-(L$55-'Данные индикаторов'!AY6)/(L$55-L$54)*10)),1))</f>
        <v>2.7</v>
      </c>
      <c r="M4" s="309">
        <f t="shared" si="3"/>
        <v>2.7</v>
      </c>
      <c r="N4" s="306">
        <f t="shared" si="4"/>
        <v>5.8</v>
      </c>
      <c r="O4" s="309">
        <f>IF('Данные индикаторов'!AZ6="No data","x",ROUND(IF('Данные индикаторов'!AZ6&gt;O$55,0,IF('Данные индикаторов'!AZ6&lt;O$54,10,(O$55-'Данные индикаторов'!AZ6)/(O$55-O$54)*10)),1))</f>
        <v>2.4</v>
      </c>
      <c r="P4" s="309">
        <f>IF('Данные индикаторов'!BA6="No data","x",ROUND(IF('Данные индикаторов'!BA6&gt;P$55,0,IF('Данные индикаторов'!BA6&lt;P$54,10,(P$55-'Данные индикаторов'!BA6)/(P$55-P$54)*10)),1))</f>
        <v>0</v>
      </c>
      <c r="Q4" s="309">
        <f>IF('Данные индикаторов'!BB6="No data","x",ROUND(IF('Данные индикаторов'!BB6&gt;Q$55,0,IF('Данные индикаторов'!BB6&lt;Q$54,10,(Q$55-'Данные индикаторов'!BB6)/(Q$55-Q$54)*10)),1))</f>
        <v>8.3000000000000007</v>
      </c>
      <c r="R4" s="309">
        <f>IF('Данные индикаторов'!BC6="No data","x",ROUND(IF('Данные индикаторов'!BC6&gt;R$55,0,IF('Данные индикаторов'!BC6&lt;R$54,10,(R$55-'Данные индикаторов'!BC6)/(R$55-R$54)*10)),1))</f>
        <v>0</v>
      </c>
      <c r="S4" s="303">
        <f t="shared" si="5"/>
        <v>2.7</v>
      </c>
      <c r="T4" s="299">
        <f t="shared" si="6"/>
        <v>3.1</v>
      </c>
      <c r="U4" s="309">
        <f>IF('Данные индикаторов'!BD6="No data","x",ROUND(IF('Данные индикаторов'!BD6&gt;U$55,0,IF('Данные индикаторов'!BD6&lt;U$54,10,(U$55-'Данные индикаторов'!BD6)/(U$55-U$54)*10)),1))</f>
        <v>0.6</v>
      </c>
      <c r="V4" s="309">
        <f>IF('Данные индикаторов'!BE6="No data","x",ROUND(IF('Данные индикаторов'!BE6&gt;V$55,0,IF('Данные индикаторов'!BE6&lt;V$54,10,(V$55-'Данные индикаторов'!BE6)/(V$55-V$54)*10)),1))</f>
        <v>3.6</v>
      </c>
      <c r="W4" s="303">
        <f t="shared" si="7"/>
        <v>2.1</v>
      </c>
      <c r="X4" s="48">
        <f>IF('Данные индикаторов'!BH6="No data","x",'Данные индикаторов'!BH6/'Данные индикаторов'!BJ6*100)</f>
        <v>5.1130470366215395</v>
      </c>
      <c r="Y4" s="309">
        <f t="shared" si="8"/>
        <v>9.6</v>
      </c>
      <c r="Z4" s="309">
        <f>IF('Данные индикаторов'!BF6="No data","x",ROUND(IF('Данные индикаторов'!BF6&gt;Z$55,0,IF('Данные индикаторов'!BF6&lt;Z$54,10,(Z$55-'Данные индикаторов'!BF6)/(Z$55-Z$54)*10)),1))</f>
        <v>0.7</v>
      </c>
      <c r="AA4" s="309">
        <f>IF('Данные индикаторов'!BG6="No data","x",ROUND(IF('Данные индикаторов'!BG6&gt;AA$55,0,IF('Данные индикаторов'!BG6&lt;AA$54,10,(AA$55-'Данные индикаторов'!BG6)/(AA$55-AA$54)*10)),1))</f>
        <v>1.5</v>
      </c>
      <c r="AB4" s="303">
        <f t="shared" si="9"/>
        <v>3.9</v>
      </c>
      <c r="AC4" s="309">
        <f>IF('Данные индикаторов'!BI6="No data","x",ROUND(IF('Данные индикаторов'!BI6&gt;AC$55,0,IF('Данные индикаторов'!BI6&lt;AC$54,10,(AC$55-'Данные индикаторов'!BI6)/(AC$55-AC$54)*10)),1))</f>
        <v>7.6</v>
      </c>
      <c r="AD4" s="309">
        <f>IF('Данные индикаторов'!R6="No data","x",ROUND(IF('Данные индикаторов'!R6&gt;AD$55,10,IF('Данные индикаторов'!R6&lt;AD$54,0,10-(AD$55-'Данные индикаторов'!R6)/(AD$55-AD$54)*10)),1))</f>
        <v>10</v>
      </c>
      <c r="AE4" s="309">
        <f>IF('Данные индикаторов'!AS6="No data","x",ROUND(IF('Данные индикаторов'!AS6&gt;AE$55,0,IF('Данные индикаторов'!AS6&lt;AE$54,10,(AE$55-'Данные индикаторов'!AS6)/(AE$55-AE$54)*10)),1))</f>
        <v>4.5</v>
      </c>
      <c r="AF4" s="303">
        <f t="shared" si="10"/>
        <v>7.4</v>
      </c>
      <c r="AG4" s="299">
        <f t="shared" si="11"/>
        <v>4.5</v>
      </c>
    </row>
    <row r="5" spans="1:33" ht="15.75">
      <c r="A5" s="329" t="s">
        <v>217</v>
      </c>
      <c r="B5" s="330" t="s">
        <v>220</v>
      </c>
      <c r="C5" s="328" t="s">
        <v>75</v>
      </c>
      <c r="D5" s="309">
        <f>IF('Данные индикаторов'!AT7="No data","x",ROUND(IF('Данные индикаторов'!AT7&gt;D$55,0,IF('Данные индикаторов'!AT7&lt;D$54,10,(D$55-'Данные индикаторов'!AT7)/(D$55-D$54)*10)),1))</f>
        <v>1.8</v>
      </c>
      <c r="E5" s="303">
        <f t="shared" si="0"/>
        <v>1.8</v>
      </c>
      <c r="F5" s="309">
        <f>IF('Данные индикаторов'!AU7="No data","x",ROUND(IF('Данные индикаторов'!AU7&gt;F$55,0,IF('Данные индикаторов'!AU7&lt;F$54,10,(F$55-'Данные индикаторов'!AU7)/(F$55-F$54)*10)),1))</f>
        <v>6.4</v>
      </c>
      <c r="G5" s="309">
        <f>IF('Данные индикаторов'!AV7="No data","x",ROUND(IF('Данные индикаторов'!AV7&gt;G$55,0,IF('Данные индикаторов'!AV7&lt;G$54,10,(G$55-'Данные индикаторов'!AV7)/(G$55-G$54)*10)),1))</f>
        <v>0.9</v>
      </c>
      <c r="H5" s="303">
        <f t="shared" si="1"/>
        <v>4.2</v>
      </c>
      <c r="I5" s="69">
        <f>IF('Данные индикаторов'!AW7="No data","x",'Данные индикаторов'!AW7/'Данные индикаторов'!BK7)</f>
        <v>8.5422790610706507E-6</v>
      </c>
      <c r="J5" s="309">
        <f t="shared" si="2"/>
        <v>9.9</v>
      </c>
      <c r="K5" s="309">
        <f>IF('Данные индикаторов'!AX7="No data","x",ROUND(IF('Данные индикаторов'!AX7&gt;K$55,10,IF('Данные индикаторов'!AX7&lt;K$54,0,10-(K$55-'Данные индикаторов'!AX7)/(K$55-K$54)*10)),1))</f>
        <v>0</v>
      </c>
      <c r="L5" s="309">
        <f>IF('Данные индикаторов'!AY7="No data","x",ROUND(IF('Данные индикаторов'!AY7&gt;L$55,10,IF('Данные индикаторов'!AY7&lt;L$54,0,10-(L$55-'Данные индикаторов'!AY7)/(L$55-L$54)*10)),1))</f>
        <v>2.7</v>
      </c>
      <c r="M5" s="309">
        <f t="shared" si="3"/>
        <v>2.7</v>
      </c>
      <c r="N5" s="306">
        <f t="shared" si="4"/>
        <v>7.9</v>
      </c>
      <c r="O5" s="309">
        <f>IF('Данные индикаторов'!AZ7="No data","x",ROUND(IF('Данные индикаторов'!AZ7&gt;O$55,0,IF('Данные индикаторов'!AZ7&lt;O$54,10,(O$55-'Данные индикаторов'!AZ7)/(O$55-O$54)*10)),1))</f>
        <v>2.4</v>
      </c>
      <c r="P5" s="309">
        <f>IF('Данные индикаторов'!BA7="No data","x",ROUND(IF('Данные индикаторов'!BA7&gt;P$55,0,IF('Данные индикаторов'!BA7&lt;P$54,10,(P$55-'Данные индикаторов'!BA7)/(P$55-P$54)*10)),1))</f>
        <v>0</v>
      </c>
      <c r="Q5" s="309">
        <f>IF('Данные индикаторов'!BB7="No data","x",ROUND(IF('Данные индикаторов'!BB7&gt;Q$55,0,IF('Данные индикаторов'!BB7&lt;Q$54,10,(Q$55-'Данные индикаторов'!BB7)/(Q$55-Q$54)*10)),1))</f>
        <v>8.3000000000000007</v>
      </c>
      <c r="R5" s="309">
        <f>IF('Данные индикаторов'!BC7="No data","x",ROUND(IF('Данные индикаторов'!BC7&gt;R$55,0,IF('Данные индикаторов'!BC7&lt;R$54,10,(R$55-'Данные индикаторов'!BC7)/(R$55-R$54)*10)),1))</f>
        <v>0</v>
      </c>
      <c r="S5" s="303">
        <f t="shared" si="5"/>
        <v>2.7</v>
      </c>
      <c r="T5" s="299">
        <f t="shared" si="6"/>
        <v>4.2</v>
      </c>
      <c r="U5" s="309">
        <f>IF('Данные индикаторов'!BD7="No data","x",ROUND(IF('Данные индикаторов'!BD7&gt;U$55,0,IF('Данные индикаторов'!BD7&lt;U$54,10,(U$55-'Данные индикаторов'!BD7)/(U$55-U$54)*10)),1))</f>
        <v>0.8</v>
      </c>
      <c r="V5" s="309">
        <f>IF('Данные индикаторов'!BE7="No data","x",ROUND(IF('Данные индикаторов'!BE7&gt;V$55,0,IF('Данные индикаторов'!BE7&lt;V$54,10,(V$55-'Данные индикаторов'!BE7)/(V$55-V$54)*10)),1))</f>
        <v>3.6</v>
      </c>
      <c r="W5" s="303">
        <f t="shared" si="7"/>
        <v>2.2000000000000002</v>
      </c>
      <c r="X5" s="48">
        <f>IF('Данные индикаторов'!BH7="No data","x",'Данные индикаторов'!BH7/'Данные индикаторов'!BJ7*100)</f>
        <v>11.205005095148893</v>
      </c>
      <c r="Y5" s="309">
        <f t="shared" si="8"/>
        <v>9</v>
      </c>
      <c r="Z5" s="309">
        <f>IF('Данные индикаторов'!BF7="No data","x",ROUND(IF('Данные индикаторов'!BF7&gt;Z$55,0,IF('Данные индикаторов'!BF7&lt;Z$54,10,(Z$55-'Данные индикаторов'!BF7)/(Z$55-Z$54)*10)),1))</f>
        <v>0.7</v>
      </c>
      <c r="AA5" s="309">
        <f>IF('Данные индикаторов'!BG7="No data","x",ROUND(IF('Данные индикаторов'!BG7&gt;AA$55,0,IF('Данные индикаторов'!BG7&lt;AA$54,10,(AA$55-'Данные индикаторов'!BG7)/(AA$55-AA$54)*10)),1))</f>
        <v>1.5</v>
      </c>
      <c r="AB5" s="303">
        <f t="shared" si="9"/>
        <v>3.7</v>
      </c>
      <c r="AC5" s="309">
        <f>IF('Данные индикаторов'!BI7="No data","x",ROUND(IF('Данные индикаторов'!BI7&gt;AC$55,0,IF('Данные индикаторов'!BI7&lt;AC$54,10,(AC$55-'Данные индикаторов'!BI7)/(AC$55-AC$54)*10)),1))</f>
        <v>7.6</v>
      </c>
      <c r="AD5" s="309">
        <f>IF('Данные индикаторов'!R7="No data","x",ROUND(IF('Данные индикаторов'!R7&gt;AD$55,10,IF('Данные индикаторов'!R7&lt;AD$54,0,10-(AD$55-'Данные индикаторов'!R7)/(AD$55-AD$54)*10)),1))</f>
        <v>5.0999999999999996</v>
      </c>
      <c r="AE5" s="309">
        <f>IF('Данные индикаторов'!AS7="No data","x",ROUND(IF('Данные индикаторов'!AS7&gt;AE$55,0,IF('Данные индикаторов'!AS7&lt;AE$54,10,(AE$55-'Данные индикаторов'!AS7)/(AE$55-AE$54)*10)),1))</f>
        <v>4.3</v>
      </c>
      <c r="AF5" s="303">
        <f t="shared" si="10"/>
        <v>5.7</v>
      </c>
      <c r="AG5" s="299">
        <f t="shared" si="11"/>
        <v>3.9</v>
      </c>
    </row>
    <row r="6" spans="1:33" ht="15.75">
      <c r="A6" s="329" t="s">
        <v>217</v>
      </c>
      <c r="B6" s="331" t="s">
        <v>221</v>
      </c>
      <c r="C6" s="332" t="s">
        <v>76</v>
      </c>
      <c r="D6" s="309">
        <f>IF('Данные индикаторов'!AT8="No data","x",ROUND(IF('Данные индикаторов'!AT8&gt;D$55,0,IF('Данные индикаторов'!AT8&lt;D$54,10,(D$55-'Данные индикаторов'!AT8)/(D$55-D$54)*10)),1))</f>
        <v>1.8</v>
      </c>
      <c r="E6" s="303">
        <f t="shared" si="0"/>
        <v>1.8</v>
      </c>
      <c r="F6" s="309">
        <f>IF('Данные индикаторов'!AU8="No data","x",ROUND(IF('Данные индикаторов'!AU8&gt;F$55,0,IF('Данные индикаторов'!AU8&lt;F$54,10,(F$55-'Данные индикаторов'!AU8)/(F$55-F$54)*10)),1))</f>
        <v>0</v>
      </c>
      <c r="G6" s="309">
        <f>IF('Данные индикаторов'!AV8="No data","x",ROUND(IF('Данные индикаторов'!AV8&gt;G$55,0,IF('Данные индикаторов'!AV8&lt;G$54,10,(G$55-'Данные индикаторов'!AV8)/(G$55-G$54)*10)),1))</f>
        <v>0.9</v>
      </c>
      <c r="H6" s="303">
        <f t="shared" si="1"/>
        <v>0.5</v>
      </c>
      <c r="I6" s="69">
        <f>IF('Данные индикаторов'!AW8="No data","x",'Данные индикаторов'!AW8/'Данные индикаторов'!BK8)</f>
        <v>2.2717608764255917E-5</v>
      </c>
      <c r="J6" s="309">
        <f t="shared" si="2"/>
        <v>9.8000000000000007</v>
      </c>
      <c r="K6" s="309">
        <f>IF('Данные индикаторов'!AX8="No data","x",ROUND(IF('Данные индикаторов'!AX8&gt;K$55,10,IF('Данные индикаторов'!AX8&lt;K$54,0,10-(K$55-'Данные индикаторов'!AX8)/(K$55-K$54)*10)),1))</f>
        <v>0</v>
      </c>
      <c r="L6" s="309">
        <f>IF('Данные индикаторов'!AY8="No data","x",ROUND(IF('Данные индикаторов'!AY8&gt;L$55,10,IF('Данные индикаторов'!AY8&lt;L$54,0,10-(L$55-'Данные индикаторов'!AY8)/(L$55-L$54)*10)),1))</f>
        <v>2.7</v>
      </c>
      <c r="M6" s="309">
        <f t="shared" si="3"/>
        <v>2.7</v>
      </c>
      <c r="N6" s="306">
        <f t="shared" si="4"/>
        <v>7.8</v>
      </c>
      <c r="O6" s="309">
        <f>IF('Данные индикаторов'!AZ8="No data","x",ROUND(IF('Данные индикаторов'!AZ8&gt;O$55,0,IF('Данные индикаторов'!AZ8&lt;O$54,10,(O$55-'Данные индикаторов'!AZ8)/(O$55-O$54)*10)),1))</f>
        <v>2.4</v>
      </c>
      <c r="P6" s="309">
        <f>IF('Данные индикаторов'!BA8="No data","x",ROUND(IF('Данные индикаторов'!BA8&gt;P$55,0,IF('Данные индикаторов'!BA8&lt;P$54,10,(P$55-'Данные индикаторов'!BA8)/(P$55-P$54)*10)),1))</f>
        <v>0</v>
      </c>
      <c r="Q6" s="309">
        <f>IF('Данные индикаторов'!BB8="No data","x",ROUND(IF('Данные индикаторов'!BB8&gt;Q$55,0,IF('Данные индикаторов'!BB8&lt;Q$54,10,(Q$55-'Данные индикаторов'!BB8)/(Q$55-Q$54)*10)),1))</f>
        <v>8.3000000000000007</v>
      </c>
      <c r="R6" s="309">
        <f>IF('Данные индикаторов'!BC8="No data","x",ROUND(IF('Данные индикаторов'!BC8&gt;R$55,0,IF('Данные индикаторов'!BC8&lt;R$54,10,(R$55-'Данные индикаторов'!BC8)/(R$55-R$54)*10)),1))</f>
        <v>0</v>
      </c>
      <c r="S6" s="303">
        <f t="shared" si="5"/>
        <v>2.7</v>
      </c>
      <c r="T6" s="299">
        <f t="shared" si="6"/>
        <v>3.2</v>
      </c>
      <c r="U6" s="309">
        <f>IF('Данные индикаторов'!BD8="No data","x",ROUND(IF('Данные индикаторов'!BD8&gt;U$55,0,IF('Данные индикаторов'!BD8&lt;U$54,10,(U$55-'Данные индикаторов'!BD8)/(U$55-U$54)*10)),1))</f>
        <v>0.6</v>
      </c>
      <c r="V6" s="309">
        <f>IF('Данные индикаторов'!BE8="No data","x",ROUND(IF('Данные индикаторов'!BE8&gt;V$55,0,IF('Данные индикаторов'!BE8&lt;V$54,10,(V$55-'Данные индикаторов'!BE8)/(V$55-V$54)*10)),1))</f>
        <v>3.6</v>
      </c>
      <c r="W6" s="303">
        <f t="shared" si="7"/>
        <v>2.1</v>
      </c>
      <c r="X6" s="48">
        <f>IF('Данные индикаторов'!BH8="No data","x",'Данные индикаторов'!BH8/'Данные индикаторов'!BJ8*100)</f>
        <v>392.84077930893596</v>
      </c>
      <c r="Y6" s="309">
        <f t="shared" si="8"/>
        <v>0</v>
      </c>
      <c r="Z6" s="309">
        <f>IF('Данные индикаторов'!BF8="No data","x",ROUND(IF('Данные индикаторов'!BF8&gt;Z$55,0,IF('Данные индикаторов'!BF8&lt;Z$54,10,(Z$55-'Данные индикаторов'!BF8)/(Z$55-Z$54)*10)),1))</f>
        <v>0.7</v>
      </c>
      <c r="AA6" s="309">
        <f>IF('Данные индикаторов'!BG8="No data","x",ROUND(IF('Данные индикаторов'!BG8&gt;AA$55,0,IF('Данные индикаторов'!BG8&lt;AA$54,10,(AA$55-'Данные индикаторов'!BG8)/(AA$55-AA$54)*10)),1))</f>
        <v>1.5</v>
      </c>
      <c r="AB6" s="303">
        <f t="shared" si="9"/>
        <v>0.7</v>
      </c>
      <c r="AC6" s="309">
        <f>IF('Данные индикаторов'!BI8="No data","x",ROUND(IF('Данные индикаторов'!BI8&gt;AC$55,0,IF('Данные индикаторов'!BI8&lt;AC$54,10,(AC$55-'Данные индикаторов'!BI8)/(AC$55-AC$54)*10)),1))</f>
        <v>7.6</v>
      </c>
      <c r="AD6" s="309">
        <f>IF('Данные индикаторов'!R8="No data","x",ROUND(IF('Данные индикаторов'!R8&gt;AD$55,10,IF('Данные индикаторов'!R8&lt;AD$54,0,10-(AD$55-'Данные индикаторов'!R8)/(AD$55-AD$54)*10)),1))</f>
        <v>3.8</v>
      </c>
      <c r="AE6" s="309">
        <f>IF('Данные индикаторов'!AS8="No data","x",ROUND(IF('Данные индикаторов'!AS8&gt;AE$55,0,IF('Данные индикаторов'!AS8&lt;AE$54,10,(AE$55-'Данные индикаторов'!AS8)/(AE$55-AE$54)*10)),1))</f>
        <v>2.7</v>
      </c>
      <c r="AF6" s="303">
        <f t="shared" si="10"/>
        <v>4.7</v>
      </c>
      <c r="AG6" s="299">
        <f t="shared" si="11"/>
        <v>2.5</v>
      </c>
    </row>
    <row r="7" spans="1:33" ht="15.75">
      <c r="A7" s="329" t="s">
        <v>217</v>
      </c>
      <c r="B7" s="331" t="s">
        <v>222</v>
      </c>
      <c r="C7" s="332" t="s">
        <v>77</v>
      </c>
      <c r="D7" s="309">
        <f>IF('Данные индикаторов'!AT8="No data","x",ROUND(IF('Данные индикаторов'!AT8&gt;D$55,0,IF('Данные индикаторов'!AT8&lt;D$54,10,(D$55-'Данные индикаторов'!AT8)/(D$55-D$54)*10)),1))</f>
        <v>1.8</v>
      </c>
      <c r="E7" s="303">
        <f t="shared" ref="E7" si="12">D7</f>
        <v>1.8</v>
      </c>
      <c r="F7" s="309">
        <f>IF('Данные индикаторов'!AU8="No data","x",ROUND(IF('Данные индикаторов'!AU8&gt;F$55,0,IF('Данные индикаторов'!AU8&lt;F$54,10,(F$55-'Данные индикаторов'!AU8)/(F$55-F$54)*10)),1))</f>
        <v>0</v>
      </c>
      <c r="G7" s="309">
        <f>IF('Данные индикаторов'!AV8="No data","x",ROUND(IF('Данные индикаторов'!AV8&gt;G$55,0,IF('Данные индикаторов'!AV8&lt;G$54,10,(G$55-'Данные индикаторов'!AV8)/(G$55-G$54)*10)),1))</f>
        <v>0.9</v>
      </c>
      <c r="H7" s="303">
        <f t="shared" ref="H7" si="13">ROUND(IF(F7="x",G7,IF(G7="x",F7,(10-GEOMEAN(((10-F7)/10*9+1),((10-G7)/10*9+1))))/9*10),1)</f>
        <v>0.5</v>
      </c>
      <c r="I7" s="69">
        <f>IF('Данные индикаторов'!AW8="No data","x",'Данные индикаторов'!AW8/'Данные индикаторов'!BK8)</f>
        <v>2.2717608764255917E-5</v>
      </c>
      <c r="J7" s="309">
        <f t="shared" si="2"/>
        <v>9.8000000000000007</v>
      </c>
      <c r="K7" s="309">
        <f>IF('Данные индикаторов'!AX8="No data","x",ROUND(IF('Данные индикаторов'!AX8&gt;K$55,10,IF('Данные индикаторов'!AX8&lt;K$54,0,10-(K$55-'Данные индикаторов'!AX8)/(K$55-K$54)*10)),1))</f>
        <v>0</v>
      </c>
      <c r="L7" s="309">
        <f>IF('Данные индикаторов'!AY8="No data","x",ROUND(IF('Данные индикаторов'!AY8&gt;L$55,10,IF('Данные индикаторов'!AY8&lt;L$54,0,10-(L$55-'Данные индикаторов'!AY8)/(L$55-L$54)*10)),1))</f>
        <v>2.7</v>
      </c>
      <c r="M7" s="309">
        <f t="shared" ref="M7" si="14">MAX(K7,L7)</f>
        <v>2.7</v>
      </c>
      <c r="N7" s="306">
        <f t="shared" ref="N7" si="15">ROUND(IF(J7="x",M7,IF(M7="x",J7,(10-GEOMEAN(((10-J7)/10*9+1),((10-M7)/10*9+1))))/9*10),1)</f>
        <v>7.8</v>
      </c>
      <c r="O7" s="309">
        <f>IF('Данные индикаторов'!AZ8="No data","x",ROUND(IF('Данные индикаторов'!AZ8&gt;O$55,0,IF('Данные индикаторов'!AZ8&lt;O$54,10,(O$55-'Данные индикаторов'!AZ8)/(O$55-O$54)*10)),1))</f>
        <v>2.4</v>
      </c>
      <c r="P7" s="309">
        <f>IF('Данные индикаторов'!BA8="No data","x",ROUND(IF('Данные индикаторов'!BA8&gt;P$55,0,IF('Данные индикаторов'!BA8&lt;P$54,10,(P$55-'Данные индикаторов'!BA8)/(P$55-P$54)*10)),1))</f>
        <v>0</v>
      </c>
      <c r="Q7" s="309">
        <f>IF('Данные индикаторов'!BB8="No data","x",ROUND(IF('Данные индикаторов'!BB8&gt;Q$55,0,IF('Данные индикаторов'!BB8&lt;Q$54,10,(Q$55-'Данные индикаторов'!BB8)/(Q$55-Q$54)*10)),1))</f>
        <v>8.3000000000000007</v>
      </c>
      <c r="R7" s="309">
        <f>IF('Данные индикаторов'!BC8="No data","x",ROUND(IF('Данные индикаторов'!BC8&gt;R$55,0,IF('Данные индикаторов'!BC8&lt;R$54,10,(R$55-'Данные индикаторов'!BC8)/(R$55-R$54)*10)),1))</f>
        <v>0</v>
      </c>
      <c r="S7" s="303">
        <f t="shared" ref="S7" si="16">IF(AND(O7="x",P7="x", Q7="x",R7="x"),"x",ROUND(AVERAGE(O7,P7,Q7,R7),1))</f>
        <v>2.7</v>
      </c>
      <c r="T7" s="299">
        <f t="shared" ref="T7" si="17">ROUND(AVERAGE(E7,H7,N7,S7),1)</f>
        <v>3.2</v>
      </c>
      <c r="U7" s="309">
        <f>IF('Данные индикаторов'!BD8="No data","x",ROUND(IF('Данные индикаторов'!BD8&gt;U$55,0,IF('Данные индикаторов'!BD8&lt;U$54,10,(U$55-'Данные индикаторов'!BD8)/(U$55-U$54)*10)),1))</f>
        <v>0.6</v>
      </c>
      <c r="V7" s="309">
        <f>IF('Данные индикаторов'!BE8="No data","x",ROUND(IF('Данные индикаторов'!BE8&gt;V$55,0,IF('Данные индикаторов'!BE8&lt;V$54,10,(V$55-'Данные индикаторов'!BE8)/(V$55-V$54)*10)),1))</f>
        <v>3.6</v>
      </c>
      <c r="W7" s="303">
        <f t="shared" ref="W7" si="18">IF(AND(U7="x",V7="x"),"x",ROUND(AVERAGE(U7,V7),1))</f>
        <v>2.1</v>
      </c>
      <c r="X7" s="48">
        <f>IF('Данные индикаторов'!BH8="No data","x",'Данные индикаторов'!BH8/'Данные индикаторов'!BJ8*100)</f>
        <v>392.84077930893596</v>
      </c>
      <c r="Y7" s="309">
        <f t="shared" si="8"/>
        <v>0</v>
      </c>
      <c r="Z7" s="309">
        <f>IF('Данные индикаторов'!BF8="No data","x",ROUND(IF('Данные индикаторов'!BF8&gt;Z$55,0,IF('Данные индикаторов'!BF8&lt;Z$54,10,(Z$55-'Данные индикаторов'!BF8)/(Z$55-Z$54)*10)),1))</f>
        <v>0.7</v>
      </c>
      <c r="AA7" s="309">
        <f>IF('Данные индикаторов'!BG8="No data","x",ROUND(IF('Данные индикаторов'!BG8&gt;AA$55,0,IF('Данные индикаторов'!BG8&lt;AA$54,10,(AA$55-'Данные индикаторов'!BG8)/(AA$55-AA$54)*10)),1))</f>
        <v>1.5</v>
      </c>
      <c r="AB7" s="303">
        <f t="shared" ref="AB7" si="19">IF(AND(Y7="x",Z7="x",AA7="x"),"x",ROUND(AVERAGE(Y7,AA7,Z7),1))</f>
        <v>0.7</v>
      </c>
      <c r="AC7" s="309">
        <f>IF('Данные индикаторов'!BI8="No data","x",ROUND(IF('Данные индикаторов'!BI8&gt;AC$55,0,IF('Данные индикаторов'!BI8&lt;AC$54,10,(AC$55-'Данные индикаторов'!BI8)/(AC$55-AC$54)*10)),1))</f>
        <v>7.6</v>
      </c>
      <c r="AD7" s="309">
        <f>IF('Данные индикаторов'!R8="No data","x",ROUND(IF('Данные индикаторов'!R8&gt;AD$55,10,IF('Данные индикаторов'!R8&lt;AD$54,0,10-(AD$55-'Данные индикаторов'!R8)/(AD$55-AD$54)*10)),1))</f>
        <v>3.8</v>
      </c>
      <c r="AE7" s="309">
        <f>IF('Данные индикаторов'!AS8="No data","x",ROUND(IF('Данные индикаторов'!AS8&gt;AE$55,0,IF('Данные индикаторов'!AS8&lt;AE$54,10,(AE$55-'Данные индикаторов'!AS8)/(AE$55-AE$54)*10)),1))</f>
        <v>2.7</v>
      </c>
      <c r="AF7" s="303">
        <f t="shared" ref="AF7" si="20">IF(AND(AC7="x",AD7="x",AE7="x"),"x",ROUND(AVERAGE(AC7,AD7,AE7),1))</f>
        <v>4.7</v>
      </c>
      <c r="AG7" s="299">
        <f t="shared" ref="AG7" si="21">ROUND(AVERAGE(AB7,W7,AF7),1)</f>
        <v>2.5</v>
      </c>
    </row>
    <row r="8" spans="1:33" ht="15.75">
      <c r="A8" s="329" t="s">
        <v>217</v>
      </c>
      <c r="B8" s="331" t="s">
        <v>223</v>
      </c>
      <c r="C8" s="332" t="s">
        <v>78</v>
      </c>
      <c r="D8" s="309">
        <f>IF('Данные индикаторов'!AT10="No data","x",ROUND(IF('Данные индикаторов'!AT10&gt;D$55,0,IF('Данные индикаторов'!AT10&lt;D$54,10,(D$55-'Данные индикаторов'!AT10)/(D$55-D$54)*10)),1))</f>
        <v>1.8</v>
      </c>
      <c r="E8" s="303">
        <f t="shared" si="0"/>
        <v>1.8</v>
      </c>
      <c r="F8" s="309">
        <f>IF('Данные индикаторов'!AU10="No data","x",ROUND(IF('Данные индикаторов'!AU10&gt;F$55,0,IF('Данные индикаторов'!AU10&lt;F$54,10,(F$55-'Данные индикаторов'!AU10)/(F$55-F$54)*10)),1))</f>
        <v>0</v>
      </c>
      <c r="G8" s="309">
        <f>IF('Данные индикаторов'!AV10="No data","x",ROUND(IF('Данные индикаторов'!AV10&gt;G$55,0,IF('Данные индикаторов'!AV10&lt;G$54,10,(G$55-'Данные индикаторов'!AV10)/(G$55-G$54)*10)),1))</f>
        <v>0.9</v>
      </c>
      <c r="H8" s="303">
        <f t="shared" si="1"/>
        <v>0.5</v>
      </c>
      <c r="I8" s="69">
        <f>IF('Данные индикаторов'!AW10="No data","x",'Данные индикаторов'!AW10/'Данные индикаторов'!BK10)</f>
        <v>1.0627310691673278E-4</v>
      </c>
      <c r="J8" s="309">
        <f t="shared" si="2"/>
        <v>8.9</v>
      </c>
      <c r="K8" s="309">
        <f>IF('Данные индикаторов'!AX10="No data","x",ROUND(IF('Данные индикаторов'!AX10&gt;K$55,10,IF('Данные индикаторов'!AX10&lt;K$54,0,10-(K$55-'Данные индикаторов'!AX10)/(K$55-K$54)*10)),1))</f>
        <v>0</v>
      </c>
      <c r="L8" s="309">
        <f>IF('Данные индикаторов'!AY10="No data","x",ROUND(IF('Данные индикаторов'!AY10&gt;L$55,10,IF('Данные индикаторов'!AY10&lt;L$54,0,10-(L$55-'Данные индикаторов'!AY10)/(L$55-L$54)*10)),1))</f>
        <v>2.7</v>
      </c>
      <c r="M8" s="309">
        <f t="shared" si="3"/>
        <v>2.7</v>
      </c>
      <c r="N8" s="306">
        <f t="shared" si="4"/>
        <v>6.8</v>
      </c>
      <c r="O8" s="309">
        <f>IF('Данные индикаторов'!AZ10="No data","x",ROUND(IF('Данные индикаторов'!AZ10&gt;O$55,0,IF('Данные индикаторов'!AZ10&lt;O$54,10,(O$55-'Данные индикаторов'!AZ10)/(O$55-O$54)*10)),1))</f>
        <v>2.4</v>
      </c>
      <c r="P8" s="309">
        <f>IF('Данные индикаторов'!BA10="No data","x",ROUND(IF('Данные индикаторов'!BA10&gt;P$55,0,IF('Данные индикаторов'!BA10&lt;P$54,10,(P$55-'Данные индикаторов'!BA10)/(P$55-P$54)*10)),1))</f>
        <v>0</v>
      </c>
      <c r="Q8" s="309">
        <f>IF('Данные индикаторов'!BB10="No data","x",ROUND(IF('Данные индикаторов'!BB10&gt;Q$55,0,IF('Данные индикаторов'!BB10&lt;Q$54,10,(Q$55-'Данные индикаторов'!BB10)/(Q$55-Q$54)*10)),1))</f>
        <v>8.3000000000000007</v>
      </c>
      <c r="R8" s="309">
        <f>IF('Данные индикаторов'!BC10="No data","x",ROUND(IF('Данные индикаторов'!BC10&gt;R$55,0,IF('Данные индикаторов'!BC10&lt;R$54,10,(R$55-'Данные индикаторов'!BC10)/(R$55-R$54)*10)),1))</f>
        <v>0</v>
      </c>
      <c r="S8" s="303">
        <f t="shared" si="5"/>
        <v>2.7</v>
      </c>
      <c r="T8" s="299">
        <f t="shared" si="6"/>
        <v>3</v>
      </c>
      <c r="U8" s="309">
        <f>IF('Данные индикаторов'!BD10="No data","x",ROUND(IF('Данные индикаторов'!BD10&gt;U$55,0,IF('Данные индикаторов'!BD10&lt;U$54,10,(U$55-'Данные индикаторов'!BD10)/(U$55-U$54)*10)),1))</f>
        <v>1</v>
      </c>
      <c r="V8" s="309">
        <f>IF('Данные индикаторов'!BE10="No data","x",ROUND(IF('Данные индикаторов'!BE10&gt;V$55,0,IF('Данные индикаторов'!BE10&lt;V$54,10,(V$55-'Данные индикаторов'!BE10)/(V$55-V$54)*10)),1))</f>
        <v>3.6</v>
      </c>
      <c r="W8" s="303">
        <f t="shared" si="7"/>
        <v>2.2999999999999998</v>
      </c>
      <c r="X8" s="48">
        <f>IF('Данные индикаторов'!BH10="No data","x",'Данные индикаторов'!BH10/'Данные индикаторов'!BJ10*100)</f>
        <v>5.4188674019214043</v>
      </c>
      <c r="Y8" s="309">
        <f t="shared" si="8"/>
        <v>9.6</v>
      </c>
      <c r="Z8" s="309">
        <f>IF('Данные индикаторов'!BF10="No data","x",ROUND(IF('Данные индикаторов'!BF10&gt;Z$55,0,IF('Данные индикаторов'!BF10&lt;Z$54,10,(Z$55-'Данные индикаторов'!BF10)/(Z$55-Z$54)*10)),1))</f>
        <v>0.7</v>
      </c>
      <c r="AA8" s="309">
        <f>IF('Данные индикаторов'!BG10="No data","x",ROUND(IF('Данные индикаторов'!BG10&gt;AA$55,0,IF('Данные индикаторов'!BG10&lt;AA$54,10,(AA$55-'Данные индикаторов'!BG10)/(AA$55-AA$54)*10)),1))</f>
        <v>1.5</v>
      </c>
      <c r="AB8" s="303">
        <f t="shared" si="9"/>
        <v>3.9</v>
      </c>
      <c r="AC8" s="309">
        <f>IF('Данные индикаторов'!BI10="No data","x",ROUND(IF('Данные индикаторов'!BI10&gt;AC$55,0,IF('Данные индикаторов'!BI10&lt;AC$54,10,(AC$55-'Данные индикаторов'!BI10)/(AC$55-AC$54)*10)),1))</f>
        <v>7.6</v>
      </c>
      <c r="AD8" s="309">
        <f>IF('Данные индикаторов'!R10="No data","x",ROUND(IF('Данные индикаторов'!R10&gt;AD$55,10,IF('Данные индикаторов'!R10&lt;AD$54,0,10-(AD$55-'Данные индикаторов'!R10)/(AD$55-AD$54)*10)),1))</f>
        <v>8.4</v>
      </c>
      <c r="AE8" s="309">
        <f>IF('Данные индикаторов'!AS10="No data","x",ROUND(IF('Данные индикаторов'!AS10&gt;AE$55,0,IF('Данные индикаторов'!AS10&lt;AE$54,10,(AE$55-'Данные индикаторов'!AS10)/(AE$55-AE$54)*10)),1))</f>
        <v>4.8</v>
      </c>
      <c r="AF8" s="303">
        <f t="shared" si="10"/>
        <v>6.9</v>
      </c>
      <c r="AG8" s="299">
        <f t="shared" si="11"/>
        <v>4.4000000000000004</v>
      </c>
    </row>
    <row r="9" spans="1:33" ht="15.75">
      <c r="A9" s="329" t="s">
        <v>217</v>
      </c>
      <c r="B9" s="331" t="s">
        <v>224</v>
      </c>
      <c r="C9" s="332" t="s">
        <v>79</v>
      </c>
      <c r="D9" s="309">
        <f>IF('Данные индикаторов'!AT11="No data","x",ROUND(IF('Данные индикаторов'!AT11&gt;D$55,0,IF('Данные индикаторов'!AT11&lt;D$54,10,(D$55-'Данные индикаторов'!AT11)/(D$55-D$54)*10)),1))</f>
        <v>1.8</v>
      </c>
      <c r="E9" s="303">
        <f t="shared" si="0"/>
        <v>1.8</v>
      </c>
      <c r="F9" s="309">
        <f>IF('Данные индикаторов'!AU11="No data","x",ROUND(IF('Данные индикаторов'!AU11&gt;F$55,0,IF('Данные индикаторов'!AU11&lt;F$54,10,(F$55-'Данные индикаторов'!AU11)/(F$55-F$54)*10)),1))</f>
        <v>2.8</v>
      </c>
      <c r="G9" s="309">
        <f>IF('Данные индикаторов'!AV11="No data","x",ROUND(IF('Данные индикаторов'!AV11&gt;G$55,0,IF('Данные индикаторов'!AV11&lt;G$54,10,(G$55-'Данные индикаторов'!AV11)/(G$55-G$54)*10)),1))</f>
        <v>0.9</v>
      </c>
      <c r="H9" s="303">
        <f t="shared" si="1"/>
        <v>1.9</v>
      </c>
      <c r="I9" s="69">
        <f>IF('Данные индикаторов'!AW11="No data","x",'Данные индикаторов'!AW11/'Данные индикаторов'!BK11)</f>
        <v>4.4234771626932784E-5</v>
      </c>
      <c r="J9" s="309">
        <f t="shared" si="2"/>
        <v>9.6</v>
      </c>
      <c r="K9" s="309">
        <f>IF('Данные индикаторов'!AX11="No data","x",ROUND(IF('Данные индикаторов'!AX11&gt;K$55,10,IF('Данные индикаторов'!AX11&lt;K$54,0,10-(K$55-'Данные индикаторов'!AX11)/(K$55-K$54)*10)),1))</f>
        <v>0</v>
      </c>
      <c r="L9" s="309">
        <f>IF('Данные индикаторов'!AY11="No data","x",ROUND(IF('Данные индикаторов'!AY11&gt;L$55,10,IF('Данные индикаторов'!AY11&lt;L$54,0,10-(L$55-'Данные индикаторов'!AY11)/(L$55-L$54)*10)),1))</f>
        <v>2.7</v>
      </c>
      <c r="M9" s="309">
        <f t="shared" si="3"/>
        <v>2.7</v>
      </c>
      <c r="N9" s="306">
        <f t="shared" si="4"/>
        <v>7.5</v>
      </c>
      <c r="O9" s="309">
        <f>IF('Данные индикаторов'!AZ11="No data","x",ROUND(IF('Данные индикаторов'!AZ11&gt;O$55,0,IF('Данные индикаторов'!AZ11&lt;O$54,10,(O$55-'Данные индикаторов'!AZ11)/(O$55-O$54)*10)),1))</f>
        <v>2.4</v>
      </c>
      <c r="P9" s="309">
        <f>IF('Данные индикаторов'!BA11="No data","x",ROUND(IF('Данные индикаторов'!BA11&gt;P$55,0,IF('Данные индикаторов'!BA11&lt;P$54,10,(P$55-'Данные индикаторов'!BA11)/(P$55-P$54)*10)),1))</f>
        <v>0</v>
      </c>
      <c r="Q9" s="309">
        <f>IF('Данные индикаторов'!BB11="No data","x",ROUND(IF('Данные индикаторов'!BB11&gt;Q$55,0,IF('Данные индикаторов'!BB11&lt;Q$54,10,(Q$55-'Данные индикаторов'!BB11)/(Q$55-Q$54)*10)),1))</f>
        <v>8.3000000000000007</v>
      </c>
      <c r="R9" s="309">
        <f>IF('Данные индикаторов'!BC11="No data","x",ROUND(IF('Данные индикаторов'!BC11&gt;R$55,0,IF('Данные индикаторов'!BC11&lt;R$54,10,(R$55-'Данные индикаторов'!BC11)/(R$55-R$54)*10)),1))</f>
        <v>0</v>
      </c>
      <c r="S9" s="303">
        <f t="shared" si="5"/>
        <v>2.7</v>
      </c>
      <c r="T9" s="299">
        <f t="shared" si="6"/>
        <v>3.5</v>
      </c>
      <c r="U9" s="309">
        <f>IF('Данные индикаторов'!BD11="No data","x",ROUND(IF('Данные индикаторов'!BD11&gt;U$55,0,IF('Данные индикаторов'!BD11&lt;U$54,10,(U$55-'Данные индикаторов'!BD11)/(U$55-U$54)*10)),1))</f>
        <v>1</v>
      </c>
      <c r="V9" s="309">
        <f>IF('Данные индикаторов'!BE11="No data","x",ROUND(IF('Данные индикаторов'!BE11&gt;V$55,0,IF('Данные индикаторов'!BE11&lt;V$54,10,(V$55-'Данные индикаторов'!BE11)/(V$55-V$54)*10)),1))</f>
        <v>3.6</v>
      </c>
      <c r="W9" s="303">
        <f t="shared" si="7"/>
        <v>2.2999999999999998</v>
      </c>
      <c r="X9" s="48">
        <f>IF('Данные индикаторов'!BH11="No data","x",'Данные индикаторов'!BH11/'Данные индикаторов'!BJ11*100)</f>
        <v>7.8322965259240664</v>
      </c>
      <c r="Y9" s="309">
        <f t="shared" si="8"/>
        <v>9.3000000000000007</v>
      </c>
      <c r="Z9" s="309">
        <f>IF('Данные индикаторов'!BF11="No data","x",ROUND(IF('Данные индикаторов'!BF11&gt;Z$55,0,IF('Данные индикаторов'!BF11&lt;Z$54,10,(Z$55-'Данные индикаторов'!BF11)/(Z$55-Z$54)*10)),1))</f>
        <v>0.7</v>
      </c>
      <c r="AA9" s="309">
        <f>IF('Данные индикаторов'!BG11="No data","x",ROUND(IF('Данные индикаторов'!BG11&gt;AA$55,0,IF('Данные индикаторов'!BG11&lt;AA$54,10,(AA$55-'Данные индикаторов'!BG11)/(AA$55-AA$54)*10)),1))</f>
        <v>1.5</v>
      </c>
      <c r="AB9" s="303">
        <f t="shared" si="9"/>
        <v>3.8</v>
      </c>
      <c r="AC9" s="309">
        <f>IF('Данные индикаторов'!BI11="No data","x",ROUND(IF('Данные индикаторов'!BI11&gt;AC$55,0,IF('Данные индикаторов'!BI11&lt;AC$54,10,(AC$55-'Данные индикаторов'!BI11)/(AC$55-AC$54)*10)),1))</f>
        <v>7.6</v>
      </c>
      <c r="AD9" s="309">
        <f>IF('Данные индикаторов'!R11="No data","x",ROUND(IF('Данные индикаторов'!R11&gt;AD$55,10,IF('Данные индикаторов'!R11&lt;AD$54,0,10-(AD$55-'Данные индикаторов'!R11)/(AD$55-AD$54)*10)),1))</f>
        <v>7.5</v>
      </c>
      <c r="AE9" s="309">
        <f>IF('Данные индикаторов'!AS11="No data","x",ROUND(IF('Данные индикаторов'!AS11&gt;AE$55,0,IF('Данные индикаторов'!AS11&lt;AE$54,10,(AE$55-'Данные индикаторов'!AS11)/(AE$55-AE$54)*10)),1))</f>
        <v>0.6</v>
      </c>
      <c r="AF9" s="303">
        <f t="shared" si="10"/>
        <v>5.2</v>
      </c>
      <c r="AG9" s="299">
        <f t="shared" si="11"/>
        <v>3.8</v>
      </c>
    </row>
    <row r="10" spans="1:33" ht="15.75">
      <c r="A10" s="329" t="s">
        <v>217</v>
      </c>
      <c r="B10" s="331" t="s">
        <v>225</v>
      </c>
      <c r="C10" s="332" t="s">
        <v>81</v>
      </c>
      <c r="D10" s="309">
        <f>IF('Данные индикаторов'!AT12="No data","x",ROUND(IF('Данные индикаторов'!AT12&gt;D$55,0,IF('Данные индикаторов'!AT12&lt;D$54,10,(D$55-'Данные индикаторов'!AT12)/(D$55-D$54)*10)),1))</f>
        <v>1.8</v>
      </c>
      <c r="E10" s="303">
        <f t="shared" si="0"/>
        <v>1.8</v>
      </c>
      <c r="F10" s="309">
        <f>IF('Данные индикаторов'!AU12="No data","x",ROUND(IF('Данные индикаторов'!AU12&gt;F$55,0,IF('Данные индикаторов'!AU12&lt;F$54,10,(F$55-'Данные индикаторов'!AU12)/(F$55-F$54)*10)),1))</f>
        <v>0.3</v>
      </c>
      <c r="G10" s="309">
        <f>IF('Данные индикаторов'!AV12="No data","x",ROUND(IF('Данные индикаторов'!AV12&gt;G$55,0,IF('Данные индикаторов'!AV12&lt;G$54,10,(G$55-'Данные индикаторов'!AV12)/(G$55-G$54)*10)),1))</f>
        <v>0.9</v>
      </c>
      <c r="H10" s="303">
        <f t="shared" si="1"/>
        <v>0.6</v>
      </c>
      <c r="I10" s="69">
        <f>IF('Данные индикаторов'!AW12="No data","x",'Данные индикаторов'!AW12/'Данные индикаторов'!BK12)</f>
        <v>3.5570742772506151E-4</v>
      </c>
      <c r="J10" s="309">
        <f t="shared" si="2"/>
        <v>6.4</v>
      </c>
      <c r="K10" s="309">
        <f>IF('Данные индикаторов'!AX12="No data","x",ROUND(IF('Данные индикаторов'!AX12&gt;K$55,10,IF('Данные индикаторов'!AX12&lt;K$54,0,10-(K$55-'Данные индикаторов'!AX12)/(K$55-K$54)*10)),1))</f>
        <v>0</v>
      </c>
      <c r="L10" s="309">
        <f>IF('Данные индикаторов'!AY12="No data","x",ROUND(IF('Данные индикаторов'!AY12&gt;L$55,10,IF('Данные индикаторов'!AY12&lt;L$54,0,10-(L$55-'Данные индикаторов'!AY12)/(L$55-L$54)*10)),1))</f>
        <v>2.7</v>
      </c>
      <c r="M10" s="309">
        <f t="shared" si="3"/>
        <v>2.7</v>
      </c>
      <c r="N10" s="306">
        <f t="shared" si="4"/>
        <v>4.8</v>
      </c>
      <c r="O10" s="309">
        <f>IF('Данные индикаторов'!AZ12="No data","x",ROUND(IF('Данные индикаторов'!AZ12&gt;O$55,0,IF('Данные индикаторов'!AZ12&lt;O$54,10,(O$55-'Данные индикаторов'!AZ12)/(O$55-O$54)*10)),1))</f>
        <v>2.4</v>
      </c>
      <c r="P10" s="309">
        <f>IF('Данные индикаторов'!BA12="No data","x",ROUND(IF('Данные индикаторов'!BA12&gt;P$55,0,IF('Данные индикаторов'!BA12&lt;P$54,10,(P$55-'Данные индикаторов'!BA12)/(P$55-P$54)*10)),1))</f>
        <v>0</v>
      </c>
      <c r="Q10" s="309">
        <f>IF('Данные индикаторов'!BB12="No data","x",ROUND(IF('Данные индикаторов'!BB12&gt;Q$55,0,IF('Данные индикаторов'!BB12&lt;Q$54,10,(Q$55-'Данные индикаторов'!BB12)/(Q$55-Q$54)*10)),1))</f>
        <v>8.3000000000000007</v>
      </c>
      <c r="R10" s="309">
        <f>IF('Данные индикаторов'!BC12="No data","x",ROUND(IF('Данные индикаторов'!BC12&gt;R$55,0,IF('Данные индикаторов'!BC12&lt;R$54,10,(R$55-'Данные индикаторов'!BC12)/(R$55-R$54)*10)),1))</f>
        <v>0</v>
      </c>
      <c r="S10" s="303">
        <f t="shared" si="5"/>
        <v>2.7</v>
      </c>
      <c r="T10" s="299">
        <f t="shared" si="6"/>
        <v>2.5</v>
      </c>
      <c r="U10" s="309">
        <f>IF('Данные индикаторов'!BD12="No data","x",ROUND(IF('Данные индикаторов'!BD12&gt;U$55,0,IF('Данные индикаторов'!BD12&lt;U$54,10,(U$55-'Данные индикаторов'!BD12)/(U$55-U$54)*10)),1))</f>
        <v>0.3</v>
      </c>
      <c r="V10" s="309">
        <f>IF('Данные индикаторов'!BE12="No data","x",ROUND(IF('Данные индикаторов'!BE12&gt;V$55,0,IF('Данные индикаторов'!BE12&lt;V$54,10,(V$55-'Данные индикаторов'!BE12)/(V$55-V$54)*10)),1))</f>
        <v>3.6</v>
      </c>
      <c r="W10" s="303">
        <f t="shared" si="7"/>
        <v>2</v>
      </c>
      <c r="X10" s="48">
        <f>IF('Данные индикаторов'!BH12="No data","x",'Данные индикаторов'!BH12/'Данные индикаторов'!BJ12*100)</f>
        <v>5.9659264844540276</v>
      </c>
      <c r="Y10" s="309">
        <f t="shared" si="8"/>
        <v>9.5</v>
      </c>
      <c r="Z10" s="309">
        <f>IF('Данные индикаторов'!BF12="No data","x",ROUND(IF('Данные индикаторов'!BF12&gt;Z$55,0,IF('Данные индикаторов'!BF12&lt;Z$54,10,(Z$55-'Данные индикаторов'!BF12)/(Z$55-Z$54)*10)),1))</f>
        <v>0.7</v>
      </c>
      <c r="AA10" s="309">
        <f>IF('Данные индикаторов'!BG12="No data","x",ROUND(IF('Данные индикаторов'!BG12&gt;AA$55,0,IF('Данные индикаторов'!BG12&lt;AA$54,10,(AA$55-'Данные индикаторов'!BG12)/(AA$55-AA$54)*10)),1))</f>
        <v>1.5</v>
      </c>
      <c r="AB10" s="303">
        <f t="shared" si="9"/>
        <v>3.9</v>
      </c>
      <c r="AC10" s="309">
        <f>IF('Данные индикаторов'!BI12="No data","x",ROUND(IF('Данные индикаторов'!BI12&gt;AC$55,0,IF('Данные индикаторов'!BI12&lt;AC$54,10,(AC$55-'Данные индикаторов'!BI12)/(AC$55-AC$54)*10)),1))</f>
        <v>7.6</v>
      </c>
      <c r="AD10" s="309">
        <f>IF('Данные индикаторов'!R12="No data","x",ROUND(IF('Данные индикаторов'!R12&gt;AD$55,10,IF('Данные индикаторов'!R12&lt;AD$54,0,10-(AD$55-'Данные индикаторов'!R12)/(AD$55-AD$54)*10)),1))</f>
        <v>8.6</v>
      </c>
      <c r="AE10" s="309">
        <f>IF('Данные индикаторов'!AS12="No data","x",ROUND(IF('Данные индикаторов'!AS12&gt;AE$55,0,IF('Данные индикаторов'!AS12&lt;AE$54,10,(AE$55-'Данные индикаторов'!AS12)/(AE$55-AE$54)*10)),1))</f>
        <v>4.2</v>
      </c>
      <c r="AF10" s="303">
        <f t="shared" si="10"/>
        <v>6.8</v>
      </c>
      <c r="AG10" s="299">
        <f t="shared" si="11"/>
        <v>4.2</v>
      </c>
    </row>
    <row r="11" spans="1:33" ht="15.75">
      <c r="A11" s="329" t="s">
        <v>217</v>
      </c>
      <c r="B11" s="331" t="s">
        <v>226</v>
      </c>
      <c r="C11" s="332" t="s">
        <v>82</v>
      </c>
      <c r="D11" s="309">
        <f>IF('Данные индикаторов'!AT13="No data","x",ROUND(IF('Данные индикаторов'!AT13&gt;D$55,0,IF('Данные индикаторов'!AT13&lt;D$54,10,(D$55-'Данные индикаторов'!AT13)/(D$55-D$54)*10)),1))</f>
        <v>1.8</v>
      </c>
      <c r="E11" s="303">
        <f t="shared" si="0"/>
        <v>1.8</v>
      </c>
      <c r="F11" s="309">
        <f>IF('Данные индикаторов'!AU13="No data","x",ROUND(IF('Данные индикаторов'!AU13&gt;F$55,0,IF('Данные индикаторов'!AU13&lt;F$54,10,(F$55-'Данные индикаторов'!AU13)/(F$55-F$54)*10)),1))</f>
        <v>2.9</v>
      </c>
      <c r="G11" s="309">
        <f>IF('Данные индикаторов'!AV13="No data","x",ROUND(IF('Данные индикаторов'!AV13&gt;G$55,0,IF('Данные индикаторов'!AV13&lt;G$54,10,(G$55-'Данные индикаторов'!AV13)/(G$55-G$54)*10)),1))</f>
        <v>0.9</v>
      </c>
      <c r="H11" s="303">
        <f t="shared" si="1"/>
        <v>2</v>
      </c>
      <c r="I11" s="69">
        <f>IF('Данные индикаторов'!AW13="No data","x",'Данные индикаторов'!AW13/'Данные индикаторов'!BK13)</f>
        <v>1.025810798523765E-4</v>
      </c>
      <c r="J11" s="309">
        <f t="shared" si="2"/>
        <v>9</v>
      </c>
      <c r="K11" s="309">
        <f>IF('Данные индикаторов'!AX13="No data","x",ROUND(IF('Данные индикаторов'!AX13&gt;K$55,10,IF('Данные индикаторов'!AX13&lt;K$54,0,10-(K$55-'Данные индикаторов'!AX13)/(K$55-K$54)*10)),1))</f>
        <v>0</v>
      </c>
      <c r="L11" s="309">
        <f>IF('Данные индикаторов'!AY13="No data","x",ROUND(IF('Данные индикаторов'!AY13&gt;L$55,10,IF('Данные индикаторов'!AY13&lt;L$54,0,10-(L$55-'Данные индикаторов'!AY13)/(L$55-L$54)*10)),1))</f>
        <v>2.7</v>
      </c>
      <c r="M11" s="309">
        <f t="shared" si="3"/>
        <v>2.7</v>
      </c>
      <c r="N11" s="306">
        <f t="shared" si="4"/>
        <v>6.9</v>
      </c>
      <c r="O11" s="309">
        <f>IF('Данные индикаторов'!AZ13="No data","x",ROUND(IF('Данные индикаторов'!AZ13&gt;O$55,0,IF('Данные индикаторов'!AZ13&lt;O$54,10,(O$55-'Данные индикаторов'!AZ13)/(O$55-O$54)*10)),1))</f>
        <v>2.4</v>
      </c>
      <c r="P11" s="309">
        <f>IF('Данные индикаторов'!BA13="No data","x",ROUND(IF('Данные индикаторов'!BA13&gt;P$55,0,IF('Данные индикаторов'!BA13&lt;P$54,10,(P$55-'Данные индикаторов'!BA13)/(P$55-P$54)*10)),1))</f>
        <v>0</v>
      </c>
      <c r="Q11" s="309">
        <f>IF('Данные индикаторов'!BB13="No data","x",ROUND(IF('Данные индикаторов'!BB13&gt;Q$55,0,IF('Данные индикаторов'!BB13&lt;Q$54,10,(Q$55-'Данные индикаторов'!BB13)/(Q$55-Q$54)*10)),1))</f>
        <v>8.3000000000000007</v>
      </c>
      <c r="R11" s="309">
        <f>IF('Данные индикаторов'!BC13="No data","x",ROUND(IF('Данные индикаторов'!BC13&gt;R$55,0,IF('Данные индикаторов'!BC13&lt;R$54,10,(R$55-'Данные индикаторов'!BC13)/(R$55-R$54)*10)),1))</f>
        <v>0</v>
      </c>
      <c r="S11" s="303">
        <f t="shared" si="5"/>
        <v>2.7</v>
      </c>
      <c r="T11" s="299">
        <f t="shared" si="6"/>
        <v>3.4</v>
      </c>
      <c r="U11" s="309">
        <f>IF('Данные индикаторов'!BD13="No data","x",ROUND(IF('Данные индикаторов'!BD13&gt;U$55,0,IF('Данные индикаторов'!BD13&lt;U$54,10,(U$55-'Данные индикаторов'!BD13)/(U$55-U$54)*10)),1))</f>
        <v>0.7</v>
      </c>
      <c r="V11" s="309">
        <f>IF('Данные индикаторов'!BE13="No data","x",ROUND(IF('Данные индикаторов'!BE13&gt;V$55,0,IF('Данные индикаторов'!BE13&lt;V$54,10,(V$55-'Данные индикаторов'!BE13)/(V$55-V$54)*10)),1))</f>
        <v>3.6</v>
      </c>
      <c r="W11" s="303">
        <f t="shared" si="7"/>
        <v>2.2000000000000002</v>
      </c>
      <c r="X11" s="48">
        <f>IF('Данные индикаторов'!BH13="No data","x",'Данные индикаторов'!BH13/'Данные индикаторов'!BJ13*100)</f>
        <v>9.9855977071278517</v>
      </c>
      <c r="Y11" s="309">
        <f t="shared" si="8"/>
        <v>9.1</v>
      </c>
      <c r="Z11" s="309">
        <f>IF('Данные индикаторов'!BF13="No data","x",ROUND(IF('Данные индикаторов'!BF13&gt;Z$55,0,IF('Данные индикаторов'!BF13&lt;Z$54,10,(Z$55-'Данные индикаторов'!BF13)/(Z$55-Z$54)*10)),1))</f>
        <v>0.7</v>
      </c>
      <c r="AA11" s="309">
        <f>IF('Данные индикаторов'!BG13="No data","x",ROUND(IF('Данные индикаторов'!BG13&gt;AA$55,0,IF('Данные индикаторов'!BG13&lt;AA$54,10,(AA$55-'Данные индикаторов'!BG13)/(AA$55-AA$54)*10)),1))</f>
        <v>1.5</v>
      </c>
      <c r="AB11" s="303">
        <f t="shared" si="9"/>
        <v>3.8</v>
      </c>
      <c r="AC11" s="309">
        <f>IF('Данные индикаторов'!BI13="No data","x",ROUND(IF('Данные индикаторов'!BI13&gt;AC$55,0,IF('Данные индикаторов'!BI13&lt;AC$54,10,(AC$55-'Данные индикаторов'!BI13)/(AC$55-AC$54)*10)),1))</f>
        <v>7.6</v>
      </c>
      <c r="AD11" s="309">
        <f>IF('Данные индикаторов'!R13="No data","x",ROUND(IF('Данные индикаторов'!R13&gt;AD$55,10,IF('Данные индикаторов'!R13&lt;AD$54,0,10-(AD$55-'Данные индикаторов'!R13)/(AD$55-AD$54)*10)),1))</f>
        <v>10</v>
      </c>
      <c r="AE11" s="309">
        <f>IF('Данные индикаторов'!AS13="No data","x",ROUND(IF('Данные индикаторов'!AS13&gt;AE$55,0,IF('Данные индикаторов'!AS13&lt;AE$54,10,(AE$55-'Данные индикаторов'!AS13)/(AE$55-AE$54)*10)),1))</f>
        <v>4.5999999999999996</v>
      </c>
      <c r="AF11" s="303">
        <f t="shared" si="10"/>
        <v>7.4</v>
      </c>
      <c r="AG11" s="299">
        <f t="shared" si="11"/>
        <v>4.5</v>
      </c>
    </row>
    <row r="12" spans="1:33" ht="15.75">
      <c r="A12" s="329" t="s">
        <v>217</v>
      </c>
      <c r="B12" s="331" t="s">
        <v>227</v>
      </c>
      <c r="C12" s="332" t="s">
        <v>83</v>
      </c>
      <c r="D12" s="309">
        <f>IF('Данные индикаторов'!AT14="No data","x",ROUND(IF('Данные индикаторов'!AT14&gt;D$55,0,IF('Данные индикаторов'!AT14&lt;D$54,10,(D$55-'Данные индикаторов'!AT14)/(D$55-D$54)*10)),1))</f>
        <v>1.8</v>
      </c>
      <c r="E12" s="303">
        <f t="shared" si="0"/>
        <v>1.8</v>
      </c>
      <c r="F12" s="309">
        <f>IF('Данные индикаторов'!AU14="No data","x",ROUND(IF('Данные индикаторов'!AU14&gt;F$55,0,IF('Данные индикаторов'!AU14&lt;F$54,10,(F$55-'Данные индикаторов'!AU14)/(F$55-F$54)*10)),1))</f>
        <v>5.9</v>
      </c>
      <c r="G12" s="309">
        <f>IF('Данные индикаторов'!AV14="No data","x",ROUND(IF('Данные индикаторов'!AV14&gt;G$55,0,IF('Данные индикаторов'!AV14&lt;G$54,10,(G$55-'Данные индикаторов'!AV14)/(G$55-G$54)*10)),1))</f>
        <v>0.9</v>
      </c>
      <c r="H12" s="303">
        <f t="shared" si="1"/>
        <v>3.8</v>
      </c>
      <c r="I12" s="69">
        <f>IF('Данные индикаторов'!AW14="No data","x",'Данные индикаторов'!AW14/'Данные индикаторов'!BK14)</f>
        <v>1.1474497024481746E-4</v>
      </c>
      <c r="J12" s="309">
        <f t="shared" si="2"/>
        <v>8.9</v>
      </c>
      <c r="K12" s="309">
        <f>IF('Данные индикаторов'!AX14="No data","x",ROUND(IF('Данные индикаторов'!AX14&gt;K$55,10,IF('Данные индикаторов'!AX14&lt;K$54,0,10-(K$55-'Данные индикаторов'!AX14)/(K$55-K$54)*10)),1))</f>
        <v>0</v>
      </c>
      <c r="L12" s="309">
        <f>IF('Данные индикаторов'!AY14="No data","x",ROUND(IF('Данные индикаторов'!AY14&gt;L$55,10,IF('Данные индикаторов'!AY14&lt;L$54,0,10-(L$55-'Данные индикаторов'!AY14)/(L$55-L$54)*10)),1))</f>
        <v>2.7</v>
      </c>
      <c r="M12" s="309">
        <f t="shared" si="3"/>
        <v>2.7</v>
      </c>
      <c r="N12" s="306">
        <f t="shared" si="4"/>
        <v>6.8</v>
      </c>
      <c r="O12" s="309">
        <f>IF('Данные индикаторов'!AZ14="No data","x",ROUND(IF('Данные индикаторов'!AZ14&gt;O$55,0,IF('Данные индикаторов'!AZ14&lt;O$54,10,(O$55-'Данные индикаторов'!AZ14)/(O$55-O$54)*10)),1))</f>
        <v>2.4</v>
      </c>
      <c r="P12" s="309">
        <f>IF('Данные индикаторов'!BA14="No data","x",ROUND(IF('Данные индикаторов'!BA14&gt;P$55,0,IF('Данные индикаторов'!BA14&lt;P$54,10,(P$55-'Данные индикаторов'!BA14)/(P$55-P$54)*10)),1))</f>
        <v>0</v>
      </c>
      <c r="Q12" s="309">
        <f>IF('Данные индикаторов'!BB14="No data","x",ROUND(IF('Данные индикаторов'!BB14&gt;Q$55,0,IF('Данные индикаторов'!BB14&lt;Q$54,10,(Q$55-'Данные индикаторов'!BB14)/(Q$55-Q$54)*10)),1))</f>
        <v>8.3000000000000007</v>
      </c>
      <c r="R12" s="309">
        <f>IF('Данные индикаторов'!BC14="No data","x",ROUND(IF('Данные индикаторов'!BC14&gt;R$55,0,IF('Данные индикаторов'!BC14&lt;R$54,10,(R$55-'Данные индикаторов'!BC14)/(R$55-R$54)*10)),1))</f>
        <v>0</v>
      </c>
      <c r="S12" s="303">
        <f t="shared" si="5"/>
        <v>2.7</v>
      </c>
      <c r="T12" s="299">
        <f t="shared" si="6"/>
        <v>3.8</v>
      </c>
      <c r="U12" s="309">
        <f>IF('Данные индикаторов'!BD14="No data","x",ROUND(IF('Данные индикаторов'!BD14&gt;U$55,0,IF('Данные индикаторов'!BD14&lt;U$54,10,(U$55-'Данные индикаторов'!BD14)/(U$55-U$54)*10)),1))</f>
        <v>1</v>
      </c>
      <c r="V12" s="309">
        <f>IF('Данные индикаторов'!BE14="No data","x",ROUND(IF('Данные индикаторов'!BE14&gt;V$55,0,IF('Данные индикаторов'!BE14&lt;V$54,10,(V$55-'Данные индикаторов'!BE14)/(V$55-V$54)*10)),1))</f>
        <v>3.6</v>
      </c>
      <c r="W12" s="303">
        <f t="shared" si="7"/>
        <v>2.2999999999999998</v>
      </c>
      <c r="X12" s="48">
        <f>IF('Данные индикаторов'!BH14="No data","x",'Данные индикаторов'!BH14/'Данные индикаторов'!BJ14*100)</f>
        <v>4.3406586324411265</v>
      </c>
      <c r="Y12" s="309">
        <f t="shared" si="8"/>
        <v>9.6999999999999993</v>
      </c>
      <c r="Z12" s="309">
        <f>IF('Данные индикаторов'!BF14="No data","x",ROUND(IF('Данные индикаторов'!BF14&gt;Z$55,0,IF('Данные индикаторов'!BF14&lt;Z$54,10,(Z$55-'Данные индикаторов'!BF14)/(Z$55-Z$54)*10)),1))</f>
        <v>0.7</v>
      </c>
      <c r="AA12" s="309">
        <f>IF('Данные индикаторов'!BG14="No data","x",ROUND(IF('Данные индикаторов'!BG14&gt;AA$55,0,IF('Данные индикаторов'!BG14&lt;AA$54,10,(AA$55-'Данные индикаторов'!BG14)/(AA$55-AA$54)*10)),1))</f>
        <v>1.5</v>
      </c>
      <c r="AB12" s="303">
        <f t="shared" si="9"/>
        <v>4</v>
      </c>
      <c r="AC12" s="309">
        <f>IF('Данные индикаторов'!BI14="No data","x",ROUND(IF('Данные индикаторов'!BI14&gt;AC$55,0,IF('Данные индикаторов'!BI14&lt;AC$54,10,(AC$55-'Данные индикаторов'!BI14)/(AC$55-AC$54)*10)),1))</f>
        <v>7.6</v>
      </c>
      <c r="AD12" s="309">
        <f>IF('Данные индикаторов'!R14="No data","x",ROUND(IF('Данные индикаторов'!R14&gt;AD$55,10,IF('Данные индикаторов'!R14&lt;AD$54,0,10-(AD$55-'Данные индикаторов'!R14)/(AD$55-AD$54)*10)),1))</f>
        <v>9.3000000000000007</v>
      </c>
      <c r="AE12" s="309">
        <f>IF('Данные индикаторов'!AS14="No data","x",ROUND(IF('Данные индикаторов'!AS14&gt;AE$55,0,IF('Данные индикаторов'!AS14&lt;AE$54,10,(AE$55-'Данные индикаторов'!AS14)/(AE$55-AE$54)*10)),1))</f>
        <v>3.3</v>
      </c>
      <c r="AF12" s="303">
        <f t="shared" si="10"/>
        <v>6.7</v>
      </c>
      <c r="AG12" s="299">
        <f t="shared" si="11"/>
        <v>4.3</v>
      </c>
    </row>
    <row r="13" spans="1:33" ht="15.75">
      <c r="A13" s="329" t="s">
        <v>217</v>
      </c>
      <c r="B13" s="331" t="s">
        <v>228</v>
      </c>
      <c r="C13" s="332" t="s">
        <v>84</v>
      </c>
      <c r="D13" s="309">
        <f>IF('Данные индикаторов'!AT15="No data","x",ROUND(IF('Данные индикаторов'!AT15&gt;D$55,0,IF('Данные индикаторов'!AT15&lt;D$54,10,(D$55-'Данные индикаторов'!AT15)/(D$55-D$54)*10)),1))</f>
        <v>1.8</v>
      </c>
      <c r="E13" s="303">
        <f t="shared" si="0"/>
        <v>1.8</v>
      </c>
      <c r="F13" s="309">
        <f>IF('Данные индикаторов'!AU15="No data","x",ROUND(IF('Данные индикаторов'!AU15&gt;F$55,0,IF('Данные индикаторов'!AU15&lt;F$54,10,(F$55-'Данные индикаторов'!AU15)/(F$55-F$54)*10)),1))</f>
        <v>0.5</v>
      </c>
      <c r="G13" s="309">
        <f>IF('Данные индикаторов'!AV15="No data","x",ROUND(IF('Данные индикаторов'!AV15&gt;G$55,0,IF('Данные индикаторов'!AV15&lt;G$54,10,(G$55-'Данные индикаторов'!AV15)/(G$55-G$54)*10)),1))</f>
        <v>0.9</v>
      </c>
      <c r="H13" s="303">
        <f t="shared" si="1"/>
        <v>0.7</v>
      </c>
      <c r="I13" s="69">
        <f>IF('Данные индикаторов'!AW15="No data","x",'Данные индикаторов'!AW15/'Данные индикаторов'!BK15)</f>
        <v>3.9141954371278983E-5</v>
      </c>
      <c r="J13" s="309">
        <f t="shared" si="2"/>
        <v>9.6</v>
      </c>
      <c r="K13" s="309">
        <f>IF('Данные индикаторов'!AX15="No data","x",ROUND(IF('Данные индикаторов'!AX15&gt;K$55,10,IF('Данные индикаторов'!AX15&lt;K$54,0,10-(K$55-'Данные индикаторов'!AX15)/(K$55-K$54)*10)),1))</f>
        <v>0</v>
      </c>
      <c r="L13" s="309">
        <f>IF('Данные индикаторов'!AY15="No data","x",ROUND(IF('Данные индикаторов'!AY15&gt;L$55,10,IF('Данные индикаторов'!AY15&lt;L$54,0,10-(L$55-'Данные индикаторов'!AY15)/(L$55-L$54)*10)),1))</f>
        <v>2.7</v>
      </c>
      <c r="M13" s="309">
        <f t="shared" si="3"/>
        <v>2.7</v>
      </c>
      <c r="N13" s="306">
        <f t="shared" si="4"/>
        <v>7.5</v>
      </c>
      <c r="O13" s="309">
        <f>IF('Данные индикаторов'!AZ15="No data","x",ROUND(IF('Данные индикаторов'!AZ15&gt;O$55,0,IF('Данные индикаторов'!AZ15&lt;O$54,10,(O$55-'Данные индикаторов'!AZ15)/(O$55-O$54)*10)),1))</f>
        <v>2.4</v>
      </c>
      <c r="P13" s="309">
        <f>IF('Данные индикаторов'!BA15="No data","x",ROUND(IF('Данные индикаторов'!BA15&gt;P$55,0,IF('Данные индикаторов'!BA15&lt;P$54,10,(P$55-'Данные индикаторов'!BA15)/(P$55-P$54)*10)),1))</f>
        <v>0</v>
      </c>
      <c r="Q13" s="309">
        <f>IF('Данные индикаторов'!BB15="No data","x",ROUND(IF('Данные индикаторов'!BB15&gt;Q$55,0,IF('Данные индикаторов'!BB15&lt;Q$54,10,(Q$55-'Данные индикаторов'!BB15)/(Q$55-Q$54)*10)),1))</f>
        <v>8.3000000000000007</v>
      </c>
      <c r="R13" s="309">
        <f>IF('Данные индикаторов'!BC15="No data","x",ROUND(IF('Данные индикаторов'!BC15&gt;R$55,0,IF('Данные индикаторов'!BC15&lt;R$54,10,(R$55-'Данные индикаторов'!BC15)/(R$55-R$54)*10)),1))</f>
        <v>0</v>
      </c>
      <c r="S13" s="303">
        <f t="shared" si="5"/>
        <v>2.7</v>
      </c>
      <c r="T13" s="299">
        <f t="shared" si="6"/>
        <v>3.2</v>
      </c>
      <c r="U13" s="309">
        <f>IF('Данные индикаторов'!BD15="No data","x",ROUND(IF('Данные индикаторов'!BD15&gt;U$55,0,IF('Данные индикаторов'!BD15&lt;U$54,10,(U$55-'Данные индикаторов'!BD15)/(U$55-U$54)*10)),1))</f>
        <v>0.2</v>
      </c>
      <c r="V13" s="309">
        <f>IF('Данные индикаторов'!BE15="No data","x",ROUND(IF('Данные индикаторов'!BE15&gt;V$55,0,IF('Данные индикаторов'!BE15&lt;V$54,10,(V$55-'Данные индикаторов'!BE15)/(V$55-V$54)*10)),1))</f>
        <v>3.6</v>
      </c>
      <c r="W13" s="303">
        <f t="shared" si="7"/>
        <v>1.9</v>
      </c>
      <c r="X13" s="48">
        <f>IF('Данные индикаторов'!BH15="No data","x",'Данные индикаторов'!BH15/'Данные индикаторов'!BJ15*100)</f>
        <v>3.7895972139448904</v>
      </c>
      <c r="Y13" s="309">
        <f t="shared" si="8"/>
        <v>9.6999999999999993</v>
      </c>
      <c r="Z13" s="309">
        <f>IF('Данные индикаторов'!BF15="No data","x",ROUND(IF('Данные индикаторов'!BF15&gt;Z$55,0,IF('Данные индикаторов'!BF15&lt;Z$54,10,(Z$55-'Данные индикаторов'!BF15)/(Z$55-Z$54)*10)),1))</f>
        <v>0.7</v>
      </c>
      <c r="AA13" s="309">
        <f>IF('Данные индикаторов'!BG15="No data","x",ROUND(IF('Данные индикаторов'!BG15&gt;AA$55,0,IF('Данные индикаторов'!BG15&lt;AA$54,10,(AA$55-'Данные индикаторов'!BG15)/(AA$55-AA$54)*10)),1))</f>
        <v>1.5</v>
      </c>
      <c r="AB13" s="303">
        <f t="shared" si="9"/>
        <v>4</v>
      </c>
      <c r="AC13" s="309">
        <f>IF('Данные индикаторов'!BI15="No data","x",ROUND(IF('Данные индикаторов'!BI15&gt;AC$55,0,IF('Данные индикаторов'!BI15&lt;AC$54,10,(AC$55-'Данные индикаторов'!BI15)/(AC$55-AC$54)*10)),1))</f>
        <v>7.6</v>
      </c>
      <c r="AD13" s="309">
        <f>IF('Данные индикаторов'!R15="No data","x",ROUND(IF('Данные индикаторов'!R15&gt;AD$55,10,IF('Данные индикаторов'!R15&lt;AD$54,0,10-(AD$55-'Данные индикаторов'!R15)/(AD$55-AD$54)*10)),1))</f>
        <v>6.1</v>
      </c>
      <c r="AE13" s="309">
        <f>IF('Данные индикаторов'!AS15="No data","x",ROUND(IF('Данные индикаторов'!AS15&gt;AE$55,0,IF('Данные индикаторов'!AS15&lt;AE$54,10,(AE$55-'Данные индикаторов'!AS15)/(AE$55-AE$54)*10)),1))</f>
        <v>6.6</v>
      </c>
      <c r="AF13" s="303">
        <f t="shared" si="10"/>
        <v>6.8</v>
      </c>
      <c r="AG13" s="299">
        <f t="shared" si="11"/>
        <v>4.2</v>
      </c>
    </row>
    <row r="14" spans="1:33" ht="15.75">
      <c r="A14" s="329" t="s">
        <v>217</v>
      </c>
      <c r="B14" s="331" t="s">
        <v>229</v>
      </c>
      <c r="C14" s="332" t="s">
        <v>85</v>
      </c>
      <c r="D14" s="309">
        <f>IF('Данные индикаторов'!AT16="No data","x",ROUND(IF('Данные индикаторов'!AT16&gt;D$55,0,IF('Данные индикаторов'!AT16&lt;D$54,10,(D$55-'Данные индикаторов'!AT16)/(D$55-D$54)*10)),1))</f>
        <v>1.8</v>
      </c>
      <c r="E14" s="303">
        <f t="shared" si="0"/>
        <v>1.8</v>
      </c>
      <c r="F14" s="309">
        <f>IF('Данные индикаторов'!AU16="No data","x",ROUND(IF('Данные индикаторов'!AU16&gt;F$55,0,IF('Данные индикаторов'!AU16&lt;F$54,10,(F$55-'Данные индикаторов'!AU16)/(F$55-F$54)*10)),1))</f>
        <v>3.9</v>
      </c>
      <c r="G14" s="309">
        <f>IF('Данные индикаторов'!AV16="No data","x",ROUND(IF('Данные индикаторов'!AV16&gt;G$55,0,IF('Данные индикаторов'!AV16&lt;G$54,10,(G$55-'Данные индикаторов'!AV16)/(G$55-G$54)*10)),1))</f>
        <v>0.9</v>
      </c>
      <c r="H14" s="303">
        <f t="shared" si="1"/>
        <v>2.5</v>
      </c>
      <c r="I14" s="69">
        <f>IF('Данные индикаторов'!AW16="No data","x",'Данные индикаторов'!AW16/'Данные индикаторов'!BK16)</f>
        <v>3.6495806706290685E-4</v>
      </c>
      <c r="J14" s="309">
        <f t="shared" si="2"/>
        <v>6.4</v>
      </c>
      <c r="K14" s="309">
        <f>IF('Данные индикаторов'!AX16="No data","x",ROUND(IF('Данные индикаторов'!AX16&gt;K$55,10,IF('Данные индикаторов'!AX16&lt;K$54,0,10-(K$55-'Данные индикаторов'!AX16)/(K$55-K$54)*10)),1))</f>
        <v>0</v>
      </c>
      <c r="L14" s="309">
        <f>IF('Данные индикаторов'!AY16="No data","x",ROUND(IF('Данные индикаторов'!AY16&gt;L$55,10,IF('Данные индикаторов'!AY16&lt;L$54,0,10-(L$55-'Данные индикаторов'!AY16)/(L$55-L$54)*10)),1))</f>
        <v>2.7</v>
      </c>
      <c r="M14" s="309">
        <f t="shared" si="3"/>
        <v>2.7</v>
      </c>
      <c r="N14" s="306">
        <f t="shared" si="4"/>
        <v>4.8</v>
      </c>
      <c r="O14" s="309">
        <f>IF('Данные индикаторов'!AZ16="No data","x",ROUND(IF('Данные индикаторов'!AZ16&gt;O$55,0,IF('Данные индикаторов'!AZ16&lt;O$54,10,(O$55-'Данные индикаторов'!AZ16)/(O$55-O$54)*10)),1))</f>
        <v>2.4</v>
      </c>
      <c r="P14" s="309">
        <f>IF('Данные индикаторов'!BA16="No data","x",ROUND(IF('Данные индикаторов'!BA16&gt;P$55,0,IF('Данные индикаторов'!BA16&lt;P$54,10,(P$55-'Данные индикаторов'!BA16)/(P$55-P$54)*10)),1))</f>
        <v>0</v>
      </c>
      <c r="Q14" s="309">
        <f>IF('Данные индикаторов'!BB16="No data","x",ROUND(IF('Данные индикаторов'!BB16&gt;Q$55,0,IF('Данные индикаторов'!BB16&lt;Q$54,10,(Q$55-'Данные индикаторов'!BB16)/(Q$55-Q$54)*10)),1))</f>
        <v>8.3000000000000007</v>
      </c>
      <c r="R14" s="309">
        <f>IF('Данные индикаторов'!BC16="No data","x",ROUND(IF('Данные индикаторов'!BC16&gt;R$55,0,IF('Данные индикаторов'!BC16&lt;R$54,10,(R$55-'Данные индикаторов'!BC16)/(R$55-R$54)*10)),1))</f>
        <v>0</v>
      </c>
      <c r="S14" s="303">
        <f t="shared" si="5"/>
        <v>2.7</v>
      </c>
      <c r="T14" s="299">
        <f t="shared" si="6"/>
        <v>3</v>
      </c>
      <c r="U14" s="309">
        <f>IF('Данные индикаторов'!BD16="No data","x",ROUND(IF('Данные индикаторов'!BD16&gt;U$55,0,IF('Данные индикаторов'!BD16&lt;U$54,10,(U$55-'Данные индикаторов'!BD16)/(U$55-U$54)*10)),1))</f>
        <v>1</v>
      </c>
      <c r="V14" s="309">
        <f>IF('Данные индикаторов'!BE16="No data","x",ROUND(IF('Данные индикаторов'!BE16&gt;V$55,0,IF('Данные индикаторов'!BE16&lt;V$54,10,(V$55-'Данные индикаторов'!BE16)/(V$55-V$54)*10)),1))</f>
        <v>3.6</v>
      </c>
      <c r="W14" s="303">
        <f t="shared" si="7"/>
        <v>2.2999999999999998</v>
      </c>
      <c r="X14" s="48">
        <f>IF('Данные индикаторов'!BH16="No data","x",'Данные индикаторов'!BH16/'Данные индикаторов'!BJ16*100)</f>
        <v>17.74901224432373</v>
      </c>
      <c r="Y14" s="309">
        <f t="shared" si="8"/>
        <v>8.3000000000000007</v>
      </c>
      <c r="Z14" s="309">
        <f>IF('Данные индикаторов'!BF16="No data","x",ROUND(IF('Данные индикаторов'!BF16&gt;Z$55,0,IF('Данные индикаторов'!BF16&lt;Z$54,10,(Z$55-'Данные индикаторов'!BF16)/(Z$55-Z$54)*10)),1))</f>
        <v>0.7</v>
      </c>
      <c r="AA14" s="309">
        <f>IF('Данные индикаторов'!BG16="No data","x",ROUND(IF('Данные индикаторов'!BG16&gt;AA$55,0,IF('Данные индикаторов'!BG16&lt;AA$54,10,(AA$55-'Данные индикаторов'!BG16)/(AA$55-AA$54)*10)),1))</f>
        <v>1.5</v>
      </c>
      <c r="AB14" s="303">
        <f t="shared" si="9"/>
        <v>3.5</v>
      </c>
      <c r="AC14" s="309">
        <f>IF('Данные индикаторов'!BI16="No data","x",ROUND(IF('Данные индикаторов'!BI16&gt;AC$55,0,IF('Данные индикаторов'!BI16&lt;AC$54,10,(AC$55-'Данные индикаторов'!BI16)/(AC$55-AC$54)*10)),1))</f>
        <v>7.6</v>
      </c>
      <c r="AD14" s="309">
        <f>IF('Данные индикаторов'!R16="No data","x",ROUND(IF('Данные индикаторов'!R16&gt;AD$55,10,IF('Данные индикаторов'!R16&lt;AD$54,0,10-(AD$55-'Данные индикаторов'!R16)/(AD$55-AD$54)*10)),1))</f>
        <v>10</v>
      </c>
      <c r="AE14" s="309">
        <f>IF('Данные индикаторов'!AS16="No data","x",ROUND(IF('Данные индикаторов'!AS16&gt;AE$55,0,IF('Данные индикаторов'!AS16&lt;AE$54,10,(AE$55-'Данные индикаторов'!AS16)/(AE$55-AE$54)*10)),1))</f>
        <v>3.3</v>
      </c>
      <c r="AF14" s="303">
        <f t="shared" si="10"/>
        <v>7</v>
      </c>
      <c r="AG14" s="299">
        <f t="shared" si="11"/>
        <v>4.3</v>
      </c>
    </row>
    <row r="15" spans="1:33" ht="15.75">
      <c r="A15" s="329" t="s">
        <v>217</v>
      </c>
      <c r="B15" s="331" t="s">
        <v>230</v>
      </c>
      <c r="C15" s="332" t="s">
        <v>86</v>
      </c>
      <c r="D15" s="309">
        <f>IF('Данные индикаторов'!AT17="No data","x",ROUND(IF('Данные индикаторов'!AT17&gt;D$55,0,IF('Данные индикаторов'!AT17&lt;D$54,10,(D$55-'Данные индикаторов'!AT17)/(D$55-D$54)*10)),1))</f>
        <v>1.8</v>
      </c>
      <c r="E15" s="303">
        <f t="shared" si="0"/>
        <v>1.8</v>
      </c>
      <c r="F15" s="309">
        <f>IF('Данные индикаторов'!AU17="No data","x",ROUND(IF('Данные индикаторов'!AU17&gt;F$55,0,IF('Данные индикаторов'!AU17&lt;F$54,10,(F$55-'Данные индикаторов'!AU17)/(F$55-F$54)*10)),1))</f>
        <v>0.9</v>
      </c>
      <c r="G15" s="309">
        <f>IF('Данные индикаторов'!AV17="No data","x",ROUND(IF('Данные индикаторов'!AV17&gt;G$55,0,IF('Данные индикаторов'!AV17&lt;G$54,10,(G$55-'Данные индикаторов'!AV17)/(G$55-G$54)*10)),1))</f>
        <v>0.9</v>
      </c>
      <c r="H15" s="303">
        <f t="shared" si="1"/>
        <v>0.9</v>
      </c>
      <c r="I15" s="69">
        <f>IF('Данные индикаторов'!AW17="No data","x",'Данные индикаторов'!AW17/'Данные индикаторов'!BK17)</f>
        <v>2.2622102463399713E-4</v>
      </c>
      <c r="J15" s="309">
        <f t="shared" si="2"/>
        <v>7.7</v>
      </c>
      <c r="K15" s="309">
        <f>IF('Данные индикаторов'!AX17="No data","x",ROUND(IF('Данные индикаторов'!AX17&gt;K$55,10,IF('Данные индикаторов'!AX17&lt;K$54,0,10-(K$55-'Данные индикаторов'!AX17)/(K$55-K$54)*10)),1))</f>
        <v>0</v>
      </c>
      <c r="L15" s="309">
        <f>IF('Данные индикаторов'!AY17="No data","x",ROUND(IF('Данные индикаторов'!AY17&gt;L$55,10,IF('Данные индикаторов'!AY17&lt;L$54,0,10-(L$55-'Данные индикаторов'!AY17)/(L$55-L$54)*10)),1))</f>
        <v>2.7</v>
      </c>
      <c r="M15" s="309">
        <f t="shared" si="3"/>
        <v>2.7</v>
      </c>
      <c r="N15" s="306">
        <f t="shared" si="4"/>
        <v>5.8</v>
      </c>
      <c r="O15" s="309">
        <f>IF('Данные индикаторов'!AZ17="No data","x",ROUND(IF('Данные индикаторов'!AZ17&gt;O$55,0,IF('Данные индикаторов'!AZ17&lt;O$54,10,(O$55-'Данные индикаторов'!AZ17)/(O$55-O$54)*10)),1))</f>
        <v>2.4</v>
      </c>
      <c r="P15" s="309">
        <f>IF('Данные индикаторов'!BA17="No data","x",ROUND(IF('Данные индикаторов'!BA17&gt;P$55,0,IF('Данные индикаторов'!BA17&lt;P$54,10,(P$55-'Данные индикаторов'!BA17)/(P$55-P$54)*10)),1))</f>
        <v>0</v>
      </c>
      <c r="Q15" s="309">
        <f>IF('Данные индикаторов'!BB17="No data","x",ROUND(IF('Данные индикаторов'!BB17&gt;Q$55,0,IF('Данные индикаторов'!BB17&lt;Q$54,10,(Q$55-'Данные индикаторов'!BB17)/(Q$55-Q$54)*10)),1))</f>
        <v>8.3000000000000007</v>
      </c>
      <c r="R15" s="309">
        <f>IF('Данные индикаторов'!BC17="No data","x",ROUND(IF('Данные индикаторов'!BC17&gt;R$55,0,IF('Данные индикаторов'!BC17&lt;R$54,10,(R$55-'Данные индикаторов'!BC17)/(R$55-R$54)*10)),1))</f>
        <v>0</v>
      </c>
      <c r="S15" s="303">
        <f t="shared" si="5"/>
        <v>2.7</v>
      </c>
      <c r="T15" s="299">
        <f t="shared" si="6"/>
        <v>2.8</v>
      </c>
      <c r="U15" s="309">
        <f>IF('Данные индикаторов'!BD17="No data","x",ROUND(IF('Данные индикаторов'!BD17&gt;U$55,0,IF('Данные индикаторов'!BD17&lt;U$54,10,(U$55-'Данные индикаторов'!BD17)/(U$55-U$54)*10)),1))</f>
        <v>0.7</v>
      </c>
      <c r="V15" s="309">
        <f>IF('Данные индикаторов'!BE17="No data","x",ROUND(IF('Данные индикаторов'!BE17&gt;V$55,0,IF('Данные индикаторов'!BE17&lt;V$54,10,(V$55-'Данные индикаторов'!BE17)/(V$55-V$54)*10)),1))</f>
        <v>3.6</v>
      </c>
      <c r="W15" s="303">
        <f t="shared" si="7"/>
        <v>2.2000000000000002</v>
      </c>
      <c r="X15" s="48">
        <f>IF('Данные индикаторов'!BH17="No data","x",'Данные индикаторов'!BH17/'Данные индикаторов'!BJ17*100)</f>
        <v>10.638883728938438</v>
      </c>
      <c r="Y15" s="309">
        <f t="shared" si="8"/>
        <v>9</v>
      </c>
      <c r="Z15" s="309">
        <f>IF('Данные индикаторов'!BF17="No data","x",ROUND(IF('Данные индикаторов'!BF17&gt;Z$55,0,IF('Данные индикаторов'!BF17&lt;Z$54,10,(Z$55-'Данные индикаторов'!BF17)/(Z$55-Z$54)*10)),1))</f>
        <v>0.7</v>
      </c>
      <c r="AA15" s="309">
        <f>IF('Данные индикаторов'!BG17="No data","x",ROUND(IF('Данные индикаторов'!BG17&gt;AA$55,0,IF('Данные индикаторов'!BG17&lt;AA$54,10,(AA$55-'Данные индикаторов'!BG17)/(AA$55-AA$54)*10)),1))</f>
        <v>1.5</v>
      </c>
      <c r="AB15" s="303">
        <f t="shared" si="9"/>
        <v>3.7</v>
      </c>
      <c r="AC15" s="309">
        <f>IF('Данные индикаторов'!BI17="No data","x",ROUND(IF('Данные индикаторов'!BI17&gt;AC$55,0,IF('Данные индикаторов'!BI17&lt;AC$54,10,(AC$55-'Данные индикаторов'!BI17)/(AC$55-AC$54)*10)),1))</f>
        <v>7.6</v>
      </c>
      <c r="AD15" s="309">
        <f>IF('Данные индикаторов'!R17="No data","x",ROUND(IF('Данные индикаторов'!R17&gt;AD$55,10,IF('Данные индикаторов'!R17&lt;AD$54,0,10-(AD$55-'Данные индикаторов'!R17)/(AD$55-AD$54)*10)),1))</f>
        <v>4.3</v>
      </c>
      <c r="AE15" s="309">
        <f>IF('Данные индикаторов'!AS17="No data","x",ROUND(IF('Данные индикаторов'!AS17&gt;AE$55,0,IF('Данные индикаторов'!AS17&lt;AE$54,10,(AE$55-'Данные индикаторов'!AS17)/(AE$55-AE$54)*10)),1))</f>
        <v>3.7</v>
      </c>
      <c r="AF15" s="303">
        <f t="shared" si="10"/>
        <v>5.2</v>
      </c>
      <c r="AG15" s="299">
        <f t="shared" si="11"/>
        <v>3.7</v>
      </c>
    </row>
    <row r="16" spans="1:33" ht="15.75">
      <c r="A16" s="329" t="s">
        <v>217</v>
      </c>
      <c r="B16" s="331" t="s">
        <v>231</v>
      </c>
      <c r="C16" s="332" t="s">
        <v>153</v>
      </c>
      <c r="D16" s="309">
        <f>IF('Данные индикаторов'!AT18="No data","x",ROUND(IF('Данные индикаторов'!AT18&gt;D$55,0,IF('Данные индикаторов'!AT18&lt;D$54,10,(D$55-'Данные индикаторов'!AT18)/(D$55-D$54)*10)),1))</f>
        <v>1.8</v>
      </c>
      <c r="E16" s="303">
        <f t="shared" si="0"/>
        <v>1.8</v>
      </c>
      <c r="F16" s="309">
        <f>IF('Данные индикаторов'!AU18="No data","x",ROUND(IF('Данные индикаторов'!AU18&gt;F$55,0,IF('Данные индикаторов'!AU18&lt;F$54,10,(F$55-'Данные индикаторов'!AU18)/(F$55-F$54)*10)),1))</f>
        <v>5.0999999999999996</v>
      </c>
      <c r="G16" s="309">
        <f>IF('Данные индикаторов'!AV18="No data","x",ROUND(IF('Данные индикаторов'!AV18&gt;G$55,0,IF('Данные индикаторов'!AV18&lt;G$54,10,(G$55-'Данные индикаторов'!AV18)/(G$55-G$54)*10)),1))</f>
        <v>0.9</v>
      </c>
      <c r="H16" s="303">
        <f t="shared" si="1"/>
        <v>3.3</v>
      </c>
      <c r="I16" s="69">
        <f>IF('Данные индикаторов'!AW18="No data","x",'Данные индикаторов'!AW18/'Данные индикаторов'!BK18)</f>
        <v>8.0901130728137141E-5</v>
      </c>
      <c r="J16" s="309">
        <f t="shared" si="2"/>
        <v>9.1999999999999993</v>
      </c>
      <c r="K16" s="309">
        <f>IF('Данные индикаторов'!AX18="No data","x",ROUND(IF('Данные индикаторов'!AX18&gt;K$55,10,IF('Данные индикаторов'!AX18&lt;K$54,0,10-(K$55-'Данные индикаторов'!AX18)/(K$55-K$54)*10)),1))</f>
        <v>0</v>
      </c>
      <c r="L16" s="309">
        <f>IF('Данные индикаторов'!AY18="No data","x",ROUND(IF('Данные индикаторов'!AY18&gt;L$55,10,IF('Данные индикаторов'!AY18&lt;L$54,0,10-(L$55-'Данные индикаторов'!AY18)/(L$55-L$54)*10)),1))</f>
        <v>2.7</v>
      </c>
      <c r="M16" s="309">
        <f t="shared" si="3"/>
        <v>2.7</v>
      </c>
      <c r="N16" s="306">
        <f t="shared" si="4"/>
        <v>7.1</v>
      </c>
      <c r="O16" s="309">
        <f>IF('Данные индикаторов'!AZ18="No data","x",ROUND(IF('Данные индикаторов'!AZ18&gt;O$55,0,IF('Данные индикаторов'!AZ18&lt;O$54,10,(O$55-'Данные индикаторов'!AZ18)/(O$55-O$54)*10)),1))</f>
        <v>2.4</v>
      </c>
      <c r="P16" s="309">
        <f>IF('Данные индикаторов'!BA18="No data","x",ROUND(IF('Данные индикаторов'!BA18&gt;P$55,0,IF('Данные индикаторов'!BA18&lt;P$54,10,(P$55-'Данные индикаторов'!BA18)/(P$55-P$54)*10)),1))</f>
        <v>0</v>
      </c>
      <c r="Q16" s="309">
        <f>IF('Данные индикаторов'!BB18="No data","x",ROUND(IF('Данные индикаторов'!BB18&gt;Q$55,0,IF('Данные индикаторов'!BB18&lt;Q$54,10,(Q$55-'Данные индикаторов'!BB18)/(Q$55-Q$54)*10)),1))</f>
        <v>8.3000000000000007</v>
      </c>
      <c r="R16" s="309">
        <f>IF('Данные индикаторов'!BC18="No data","x",ROUND(IF('Данные индикаторов'!BC18&gt;R$55,0,IF('Данные индикаторов'!BC18&lt;R$54,10,(R$55-'Данные индикаторов'!BC18)/(R$55-R$54)*10)),1))</f>
        <v>0</v>
      </c>
      <c r="S16" s="303">
        <f t="shared" si="5"/>
        <v>2.7</v>
      </c>
      <c r="T16" s="299">
        <f t="shared" si="6"/>
        <v>3.7</v>
      </c>
      <c r="U16" s="309">
        <f>IF('Данные индикаторов'!BD18="No data","x",ROUND(IF('Данные индикаторов'!BD18&gt;U$55,0,IF('Данные индикаторов'!BD18&lt;U$54,10,(U$55-'Данные индикаторов'!BD18)/(U$55-U$54)*10)),1))</f>
        <v>0.6</v>
      </c>
      <c r="V16" s="309">
        <f>IF('Данные индикаторов'!BE18="No data","x",ROUND(IF('Данные индикаторов'!BE18&gt;V$55,0,IF('Данные индикаторов'!BE18&lt;V$54,10,(V$55-'Данные индикаторов'!BE18)/(V$55-V$54)*10)),1))</f>
        <v>3.6</v>
      </c>
      <c r="W16" s="303">
        <f t="shared" si="7"/>
        <v>2.1</v>
      </c>
      <c r="X16" s="48">
        <f>IF('Данные индикаторов'!BH18="No data","x",'Данные индикаторов'!BH18/'Данные индикаторов'!BJ18*100)</f>
        <v>154.01695347801854</v>
      </c>
      <c r="Y16" s="309">
        <f t="shared" si="8"/>
        <v>0</v>
      </c>
      <c r="Z16" s="309">
        <f>IF('Данные индикаторов'!BF18="No data","x",ROUND(IF('Данные индикаторов'!BF18&gt;Z$55,0,IF('Данные индикаторов'!BF18&lt;Z$54,10,(Z$55-'Данные индикаторов'!BF18)/(Z$55-Z$54)*10)),1))</f>
        <v>0.7</v>
      </c>
      <c r="AA16" s="309">
        <f>IF('Данные индикаторов'!BG18="No data","x",ROUND(IF('Данные индикаторов'!BG18&gt;AA$55,0,IF('Данные индикаторов'!BG18&lt;AA$54,10,(AA$55-'Данные индикаторов'!BG18)/(AA$55-AA$54)*10)),1))</f>
        <v>1.5</v>
      </c>
      <c r="AB16" s="303">
        <f t="shared" si="9"/>
        <v>0.7</v>
      </c>
      <c r="AC16" s="309">
        <f>IF('Данные индикаторов'!BI18="No data","x",ROUND(IF('Данные индикаторов'!BI18&gt;AC$55,0,IF('Данные индикаторов'!BI18&lt;AC$54,10,(AC$55-'Данные индикаторов'!BI18)/(AC$55-AC$54)*10)),1))</f>
        <v>7.6</v>
      </c>
      <c r="AD16" s="309">
        <f>IF('Данные индикаторов'!R18="No data","x",ROUND(IF('Данные индикаторов'!R18&gt;AD$55,10,IF('Данные индикаторов'!R18&lt;AD$54,0,10-(AD$55-'Данные индикаторов'!R18)/(AD$55-AD$54)*10)),1))</f>
        <v>8.9</v>
      </c>
      <c r="AE16" s="309">
        <f>IF('Данные индикаторов'!AS18="No data","x",ROUND(IF('Данные индикаторов'!AS18&gt;AE$55,0,IF('Данные индикаторов'!AS18&lt;AE$54,10,(AE$55-'Данные индикаторов'!AS18)/(AE$55-AE$54)*10)),1))</f>
        <v>2.4</v>
      </c>
      <c r="AF16" s="303">
        <f t="shared" si="10"/>
        <v>6.3</v>
      </c>
      <c r="AG16" s="299">
        <f t="shared" si="11"/>
        <v>3</v>
      </c>
    </row>
    <row r="17" spans="1:33" ht="15.75">
      <c r="A17" s="329" t="s">
        <v>217</v>
      </c>
      <c r="B17" s="331" t="s">
        <v>232</v>
      </c>
      <c r="C17" s="332" t="s">
        <v>87</v>
      </c>
      <c r="D17" s="309">
        <f>IF('Данные индикаторов'!AT19="No data","x",ROUND(IF('Данные индикаторов'!AT19&gt;D$55,0,IF('Данные индикаторов'!AT19&lt;D$54,10,(D$55-'Данные индикаторов'!AT19)/(D$55-D$54)*10)),1))</f>
        <v>1.8</v>
      </c>
      <c r="E17" s="303">
        <f t="shared" si="0"/>
        <v>1.8</v>
      </c>
      <c r="F17" s="309">
        <f>IF('Данные индикаторов'!AU19="No data","x",ROUND(IF('Данные индикаторов'!AU19&gt;F$55,0,IF('Данные индикаторов'!AU19&lt;F$54,10,(F$55-'Данные индикаторов'!AU19)/(F$55-F$54)*10)),1))</f>
        <v>7.9</v>
      </c>
      <c r="G17" s="309">
        <f>IF('Данные индикаторов'!AV19="No data","x",ROUND(IF('Данные индикаторов'!AV19&gt;G$55,0,IF('Данные индикаторов'!AV19&lt;G$54,10,(G$55-'Данные индикаторов'!AV19)/(G$55-G$54)*10)),1))</f>
        <v>0.9</v>
      </c>
      <c r="H17" s="303">
        <f t="shared" si="1"/>
        <v>5.4</v>
      </c>
      <c r="I17" s="69">
        <f>IF('Данные индикаторов'!AW19="No data","x",'Данные индикаторов'!AW19/'Данные индикаторов'!BK19)</f>
        <v>3.6142279141760624E-5</v>
      </c>
      <c r="J17" s="309">
        <f t="shared" si="2"/>
        <v>9.6</v>
      </c>
      <c r="K17" s="309">
        <f>IF('Данные индикаторов'!AX19="No data","x",ROUND(IF('Данные индикаторов'!AX19&gt;K$55,10,IF('Данные индикаторов'!AX19&lt;K$54,0,10-(K$55-'Данные индикаторов'!AX19)/(K$55-K$54)*10)),1))</f>
        <v>0</v>
      </c>
      <c r="L17" s="309">
        <f>IF('Данные индикаторов'!AY19="No data","x",ROUND(IF('Данные индикаторов'!AY19&gt;L$55,10,IF('Данные индикаторов'!AY19&lt;L$54,0,10-(L$55-'Данные индикаторов'!AY19)/(L$55-L$54)*10)),1))</f>
        <v>2.7</v>
      </c>
      <c r="M17" s="309">
        <f t="shared" si="3"/>
        <v>2.7</v>
      </c>
      <c r="N17" s="306">
        <f t="shared" si="4"/>
        <v>7.5</v>
      </c>
      <c r="O17" s="309">
        <f>IF('Данные индикаторов'!AZ19="No data","x",ROUND(IF('Данные индикаторов'!AZ19&gt;O$55,0,IF('Данные индикаторов'!AZ19&lt;O$54,10,(O$55-'Данные индикаторов'!AZ19)/(O$55-O$54)*10)),1))</f>
        <v>2.4</v>
      </c>
      <c r="P17" s="309">
        <f>IF('Данные индикаторов'!BA19="No data","x",ROUND(IF('Данные индикаторов'!BA19&gt;P$55,0,IF('Данные индикаторов'!BA19&lt;P$54,10,(P$55-'Данные индикаторов'!BA19)/(P$55-P$54)*10)),1))</f>
        <v>0</v>
      </c>
      <c r="Q17" s="309">
        <f>IF('Данные индикаторов'!BB19="No data","x",ROUND(IF('Данные индикаторов'!BB19&gt;Q$55,0,IF('Данные индикаторов'!BB19&lt;Q$54,10,(Q$55-'Данные индикаторов'!BB19)/(Q$55-Q$54)*10)),1))</f>
        <v>8.3000000000000007</v>
      </c>
      <c r="R17" s="309">
        <f>IF('Данные индикаторов'!BC19="No data","x",ROUND(IF('Данные индикаторов'!BC19&gt;R$55,0,IF('Данные индикаторов'!BC19&lt;R$54,10,(R$55-'Данные индикаторов'!BC19)/(R$55-R$54)*10)),1))</f>
        <v>0</v>
      </c>
      <c r="S17" s="303">
        <f t="shared" si="5"/>
        <v>2.7</v>
      </c>
      <c r="T17" s="299">
        <f t="shared" si="6"/>
        <v>4.4000000000000004</v>
      </c>
      <c r="U17" s="309">
        <f>IF('Данные индикаторов'!BD19="No data","x",ROUND(IF('Данные индикаторов'!BD19&gt;U$55,0,IF('Данные индикаторов'!BD19&lt;U$54,10,(U$55-'Данные индикаторов'!BD19)/(U$55-U$54)*10)),1))</f>
        <v>0.4</v>
      </c>
      <c r="V17" s="309">
        <f>IF('Данные индикаторов'!BE19="No data","x",ROUND(IF('Данные индикаторов'!BE19&gt;V$55,0,IF('Данные индикаторов'!BE19&lt;V$54,10,(V$55-'Данные индикаторов'!BE19)/(V$55-V$54)*10)),1))</f>
        <v>3.6</v>
      </c>
      <c r="W17" s="303">
        <f t="shared" si="7"/>
        <v>2</v>
      </c>
      <c r="X17" s="48">
        <f>IF('Данные индикаторов'!BH19="No data","x",'Данные индикаторов'!BH19/'Данные индикаторов'!BJ19*100)</f>
        <v>10.612833878383622</v>
      </c>
      <c r="Y17" s="309">
        <f t="shared" si="8"/>
        <v>9</v>
      </c>
      <c r="Z17" s="309">
        <f>IF('Данные индикаторов'!BF19="No data","x",ROUND(IF('Данные индикаторов'!BF19&gt;Z$55,0,IF('Данные индикаторов'!BF19&lt;Z$54,10,(Z$55-'Данные индикаторов'!BF19)/(Z$55-Z$54)*10)),1))</f>
        <v>0.7</v>
      </c>
      <c r="AA17" s="309">
        <f>IF('Данные индикаторов'!BG19="No data","x",ROUND(IF('Данные индикаторов'!BG19&gt;AA$55,0,IF('Данные индикаторов'!BG19&lt;AA$54,10,(AA$55-'Данные индикаторов'!BG19)/(AA$55-AA$54)*10)),1))</f>
        <v>1.5</v>
      </c>
      <c r="AB17" s="303">
        <f t="shared" si="9"/>
        <v>3.7</v>
      </c>
      <c r="AC17" s="309">
        <f>IF('Данные индикаторов'!BI19="No data","x",ROUND(IF('Данные индикаторов'!BI19&gt;AC$55,0,IF('Данные индикаторов'!BI19&lt;AC$54,10,(AC$55-'Данные индикаторов'!BI19)/(AC$55-AC$54)*10)),1))</f>
        <v>7.6</v>
      </c>
      <c r="AD17" s="309">
        <f>IF('Данные индикаторов'!R19="No data","x",ROUND(IF('Данные индикаторов'!R19&gt;AD$55,10,IF('Данные индикаторов'!R19&lt;AD$54,0,10-(AD$55-'Данные индикаторов'!R19)/(AD$55-AD$54)*10)),1))</f>
        <v>2.7</v>
      </c>
      <c r="AE17" s="309">
        <f>IF('Данные индикаторов'!AS19="No data","x",ROUND(IF('Данные индикаторов'!AS19&gt;AE$55,0,IF('Данные индикаторов'!AS19&lt;AE$54,10,(AE$55-'Данные индикаторов'!AS19)/(AE$55-AE$54)*10)),1))</f>
        <v>2.8</v>
      </c>
      <c r="AF17" s="303">
        <f t="shared" si="10"/>
        <v>4.4000000000000004</v>
      </c>
      <c r="AG17" s="299">
        <f t="shared" si="11"/>
        <v>3.4</v>
      </c>
    </row>
    <row r="18" spans="1:33" ht="15.75">
      <c r="A18" s="329" t="s">
        <v>217</v>
      </c>
      <c r="B18" s="331" t="s">
        <v>233</v>
      </c>
      <c r="C18" s="332" t="s">
        <v>88</v>
      </c>
      <c r="D18" s="309">
        <f>IF('Данные индикаторов'!AT20="No data","x",ROUND(IF('Данные индикаторов'!AT20&gt;D$55,0,IF('Данные индикаторов'!AT20&lt;D$54,10,(D$55-'Данные индикаторов'!AT20)/(D$55-D$54)*10)),1))</f>
        <v>1.8</v>
      </c>
      <c r="E18" s="303">
        <f t="shared" si="0"/>
        <v>1.8</v>
      </c>
      <c r="F18" s="309">
        <f>IF('Данные индикаторов'!AU20="No data","x",ROUND(IF('Данные индикаторов'!AU20&gt;F$55,0,IF('Данные индикаторов'!AU20&lt;F$54,10,(F$55-'Данные индикаторов'!AU20)/(F$55-F$54)*10)),1))</f>
        <v>0.9</v>
      </c>
      <c r="G18" s="309">
        <f>IF('Данные индикаторов'!AV20="No data","x",ROUND(IF('Данные индикаторов'!AV20&gt;G$55,0,IF('Данные индикаторов'!AV20&lt;G$54,10,(G$55-'Данные индикаторов'!AV20)/(G$55-G$54)*10)),1))</f>
        <v>0.9</v>
      </c>
      <c r="H18" s="303">
        <f t="shared" si="1"/>
        <v>0.9</v>
      </c>
      <c r="I18" s="69">
        <f>IF('Данные индикаторов'!AW20="No data","x",'Данные индикаторов'!AW20/'Данные индикаторов'!BK20)</f>
        <v>0</v>
      </c>
      <c r="J18" s="309">
        <f t="shared" si="2"/>
        <v>10</v>
      </c>
      <c r="K18" s="309">
        <f>IF('Данные индикаторов'!AX20="No data","x",ROUND(IF('Данные индикаторов'!AX20&gt;K$55,10,IF('Данные индикаторов'!AX20&lt;K$54,0,10-(K$55-'Данные индикаторов'!AX20)/(K$55-K$54)*10)),1))</f>
        <v>0</v>
      </c>
      <c r="L18" s="309">
        <f>IF('Данные индикаторов'!AY20="No data","x",ROUND(IF('Данные индикаторов'!AY20&gt;L$55,10,IF('Данные индикаторов'!AY20&lt;L$54,0,10-(L$55-'Данные индикаторов'!AY20)/(L$55-L$54)*10)),1))</f>
        <v>2.7</v>
      </c>
      <c r="M18" s="309">
        <f t="shared" si="3"/>
        <v>2.7</v>
      </c>
      <c r="N18" s="306">
        <f t="shared" si="4"/>
        <v>8.1</v>
      </c>
      <c r="O18" s="309">
        <f>IF('Данные индикаторов'!AZ20="No data","x",ROUND(IF('Данные индикаторов'!AZ20&gt;O$55,0,IF('Данные индикаторов'!AZ20&lt;O$54,10,(O$55-'Данные индикаторов'!AZ20)/(O$55-O$54)*10)),1))</f>
        <v>2.4</v>
      </c>
      <c r="P18" s="309">
        <f>IF('Данные индикаторов'!BA20="No data","x",ROUND(IF('Данные индикаторов'!BA20&gt;P$55,0,IF('Данные индикаторов'!BA20&lt;P$54,10,(P$55-'Данные индикаторов'!BA20)/(P$55-P$54)*10)),1))</f>
        <v>0</v>
      </c>
      <c r="Q18" s="309">
        <f>IF('Данные индикаторов'!BB20="No data","x",ROUND(IF('Данные индикаторов'!BB20&gt;Q$55,0,IF('Данные индикаторов'!BB20&lt;Q$54,10,(Q$55-'Данные индикаторов'!BB20)/(Q$55-Q$54)*10)),1))</f>
        <v>8.3000000000000007</v>
      </c>
      <c r="R18" s="309">
        <f>IF('Данные индикаторов'!BC20="No data","x",ROUND(IF('Данные индикаторов'!BC20&gt;R$55,0,IF('Данные индикаторов'!BC20&lt;R$54,10,(R$55-'Данные индикаторов'!BC20)/(R$55-R$54)*10)),1))</f>
        <v>0</v>
      </c>
      <c r="S18" s="303">
        <f t="shared" si="5"/>
        <v>2.7</v>
      </c>
      <c r="T18" s="299">
        <f t="shared" si="6"/>
        <v>3.4</v>
      </c>
      <c r="U18" s="309">
        <f>IF('Данные индикаторов'!BD20="No data","x",ROUND(IF('Данные индикаторов'!BD20&gt;U$55,0,IF('Данные индикаторов'!BD20&lt;U$54,10,(U$55-'Данные индикаторов'!BD20)/(U$55-U$54)*10)),1))</f>
        <v>1.1000000000000001</v>
      </c>
      <c r="V18" s="309">
        <f>IF('Данные индикаторов'!BE20="No data","x",ROUND(IF('Данные индикаторов'!BE20&gt;V$55,0,IF('Данные индикаторов'!BE20&lt;V$54,10,(V$55-'Данные индикаторов'!BE20)/(V$55-V$54)*10)),1))</f>
        <v>3.6</v>
      </c>
      <c r="W18" s="303">
        <f t="shared" si="7"/>
        <v>2.4</v>
      </c>
      <c r="X18" s="48">
        <f>IF('Данные индикаторов'!BH20="No data","x",'Данные индикаторов'!BH20/'Данные индикаторов'!BJ20*100)</f>
        <v>9.0307693242381131</v>
      </c>
      <c r="Y18" s="309">
        <f t="shared" si="8"/>
        <v>9.1999999999999993</v>
      </c>
      <c r="Z18" s="309">
        <f>IF('Данные индикаторов'!BF20="No data","x",ROUND(IF('Данные индикаторов'!BF20&gt;Z$55,0,IF('Данные индикаторов'!BF20&lt;Z$54,10,(Z$55-'Данные индикаторов'!BF20)/(Z$55-Z$54)*10)),1))</f>
        <v>0.7</v>
      </c>
      <c r="AA18" s="309">
        <f>IF('Данные индикаторов'!BG20="No data","x",ROUND(IF('Данные индикаторов'!BG20&gt;AA$55,0,IF('Данные индикаторов'!BG20&lt;AA$54,10,(AA$55-'Данные индикаторов'!BG20)/(AA$55-AA$54)*10)),1))</f>
        <v>1.5</v>
      </c>
      <c r="AB18" s="303">
        <f t="shared" si="9"/>
        <v>3.8</v>
      </c>
      <c r="AC18" s="309">
        <f>IF('Данные индикаторов'!BI20="No data","x",ROUND(IF('Данные индикаторов'!BI20&gt;AC$55,0,IF('Данные индикаторов'!BI20&lt;AC$54,10,(AC$55-'Данные индикаторов'!BI20)/(AC$55-AC$54)*10)),1))</f>
        <v>7.6</v>
      </c>
      <c r="AD18" s="309">
        <f>IF('Данные индикаторов'!R20="No data","x",ROUND(IF('Данные индикаторов'!R20&gt;AD$55,10,IF('Данные индикаторов'!R20&lt;AD$54,0,10-(AD$55-'Данные индикаторов'!R20)/(AD$55-AD$54)*10)),1))</f>
        <v>3.7</v>
      </c>
      <c r="AE18" s="309">
        <f>IF('Данные индикаторов'!AS20="No data","x",ROUND(IF('Данные индикаторов'!AS20&gt;AE$55,0,IF('Данные индикаторов'!AS20&lt;AE$54,10,(AE$55-'Данные индикаторов'!AS20)/(AE$55-AE$54)*10)),1))</f>
        <v>4.8</v>
      </c>
      <c r="AF18" s="303">
        <f t="shared" si="10"/>
        <v>5.4</v>
      </c>
      <c r="AG18" s="299">
        <f t="shared" si="11"/>
        <v>3.9</v>
      </c>
    </row>
    <row r="19" spans="1:33" ht="15.75">
      <c r="A19" s="333" t="s">
        <v>217</v>
      </c>
      <c r="B19" s="334" t="s">
        <v>234</v>
      </c>
      <c r="C19" s="344" t="s">
        <v>80</v>
      </c>
      <c r="D19" s="310">
        <f>IF('Данные индикаторов'!AT21="No data","x",ROUND(IF('Данные индикаторов'!AT21&gt;D$55,0,IF('Данные индикаторов'!AT21&lt;D$54,10,(D$55-'Данные индикаторов'!AT21)/(D$55-D$54)*10)),1))</f>
        <v>1.8</v>
      </c>
      <c r="E19" s="304">
        <f t="shared" si="0"/>
        <v>1.8</v>
      </c>
      <c r="F19" s="310">
        <f>IF('Данные индикаторов'!AU21="No data","x",ROUND(IF('Данные индикаторов'!AU21&gt;F$55,0,IF('Данные индикаторов'!AU21&lt;F$54,10,(F$55-'Данные индикаторов'!AU21)/(F$55-F$54)*10)),1))</f>
        <v>6.7</v>
      </c>
      <c r="G19" s="310">
        <f>IF('Данные индикаторов'!AV21="No data","x",ROUND(IF('Данные индикаторов'!AV21&gt;G$55,0,IF('Данные индикаторов'!AV21&lt;G$54,10,(G$55-'Данные индикаторов'!AV21)/(G$55-G$54)*10)),1))</f>
        <v>0.9</v>
      </c>
      <c r="H19" s="304">
        <f t="shared" si="1"/>
        <v>4.4000000000000004</v>
      </c>
      <c r="I19" s="99">
        <f>IF('Данные индикаторов'!AW21="No data","x",'Данные индикаторов'!AW21/'Данные индикаторов'!BK21)</f>
        <v>2.7828168019521462E-4</v>
      </c>
      <c r="J19" s="310">
        <f t="shared" si="2"/>
        <v>7.2</v>
      </c>
      <c r="K19" s="310">
        <f>IF('Данные индикаторов'!AX21="No data","x",ROUND(IF('Данные индикаторов'!AX21&gt;K$55,10,IF('Данные индикаторов'!AX21&lt;K$54,0,10-(K$55-'Данные индикаторов'!AX21)/(K$55-K$54)*10)),1))</f>
        <v>0</v>
      </c>
      <c r="L19" s="310">
        <f>IF('Данные индикаторов'!AY21="No data","x",ROUND(IF('Данные индикаторов'!AY21&gt;L$55,10,IF('Данные индикаторов'!AY21&lt;L$54,0,10-(L$55-'Данные индикаторов'!AY21)/(L$55-L$54)*10)),1))</f>
        <v>2.7</v>
      </c>
      <c r="M19" s="310">
        <f t="shared" si="3"/>
        <v>2.7</v>
      </c>
      <c r="N19" s="307">
        <f t="shared" si="4"/>
        <v>5.4</v>
      </c>
      <c r="O19" s="310">
        <f>IF('Данные индикаторов'!AZ21="No data","x",ROUND(IF('Данные индикаторов'!AZ21&gt;O$55,0,IF('Данные индикаторов'!AZ21&lt;O$54,10,(O$55-'Данные индикаторов'!AZ21)/(O$55-O$54)*10)),1))</f>
        <v>2.4</v>
      </c>
      <c r="P19" s="310">
        <f>IF('Данные индикаторов'!BA21="No data","x",ROUND(IF('Данные индикаторов'!BA21&gt;P$55,0,IF('Данные индикаторов'!BA21&lt;P$54,10,(P$55-'Данные индикаторов'!BA21)/(P$55-P$54)*10)),1))</f>
        <v>0</v>
      </c>
      <c r="Q19" s="310">
        <f>IF('Данные индикаторов'!BB21="No data","x",ROUND(IF('Данные индикаторов'!BB21&gt;Q$55,0,IF('Данные индикаторов'!BB21&lt;Q$54,10,(Q$55-'Данные индикаторов'!BB21)/(Q$55-Q$54)*10)),1))</f>
        <v>8.3000000000000007</v>
      </c>
      <c r="R19" s="310">
        <f>IF('Данные индикаторов'!BC21="No data","x",ROUND(IF('Данные индикаторов'!BC21&gt;R$55,0,IF('Данные индикаторов'!BC21&lt;R$54,10,(R$55-'Данные индикаторов'!BC21)/(R$55-R$54)*10)),1))</f>
        <v>0</v>
      </c>
      <c r="S19" s="304">
        <f t="shared" si="5"/>
        <v>2.7</v>
      </c>
      <c r="T19" s="300">
        <f t="shared" si="6"/>
        <v>3.6</v>
      </c>
      <c r="U19" s="310">
        <f>IF('Данные индикаторов'!BD21="No data","x",ROUND(IF('Данные индикаторов'!BD21&gt;U$55,0,IF('Данные индикаторов'!BD21&lt;U$54,10,(U$55-'Данные индикаторов'!BD21)/(U$55-U$54)*10)),1))</f>
        <v>0.9</v>
      </c>
      <c r="V19" s="310">
        <f>IF('Данные индикаторов'!BE21="No data","x",ROUND(IF('Данные индикаторов'!BE21&gt;V$55,0,IF('Данные индикаторов'!BE21&lt;V$54,10,(V$55-'Данные индикаторов'!BE21)/(V$55-V$54)*10)),1))</f>
        <v>3.6</v>
      </c>
      <c r="W19" s="304">
        <f t="shared" si="7"/>
        <v>2.2999999999999998</v>
      </c>
      <c r="X19" s="100">
        <f>IF('Данные индикаторов'!BH21="No data","x",'Данные индикаторов'!BH21/'Данные индикаторов'!BJ21*100)</f>
        <v>7.2217881047702841</v>
      </c>
      <c r="Y19" s="310">
        <f t="shared" si="8"/>
        <v>9.4</v>
      </c>
      <c r="Z19" s="310">
        <f>IF('Данные индикаторов'!BF21="No data","x",ROUND(IF('Данные индикаторов'!BF21&gt;Z$55,0,IF('Данные индикаторов'!BF21&lt;Z$54,10,(Z$55-'Данные индикаторов'!BF21)/(Z$55-Z$54)*10)),1))</f>
        <v>0.7</v>
      </c>
      <c r="AA19" s="310">
        <f>IF('Данные индикаторов'!BG21="No data","x",ROUND(IF('Данные индикаторов'!BG21&gt;AA$55,0,IF('Данные индикаторов'!BG21&lt;AA$54,10,(AA$55-'Данные индикаторов'!BG21)/(AA$55-AA$54)*10)),1))</f>
        <v>1.5</v>
      </c>
      <c r="AB19" s="304">
        <f t="shared" si="9"/>
        <v>3.9</v>
      </c>
      <c r="AC19" s="310">
        <f>IF('Данные индикаторов'!BI21="No data","x",ROUND(IF('Данные индикаторов'!BI21&gt;AC$55,0,IF('Данные индикаторов'!BI21&lt;AC$54,10,(AC$55-'Данные индикаторов'!BI21)/(AC$55-AC$54)*10)),1))</f>
        <v>7.6</v>
      </c>
      <c r="AD19" s="310">
        <f>IF('Данные индикаторов'!R21="No data","x",ROUND(IF('Данные индикаторов'!R21&gt;AD$55,10,IF('Данные индикаторов'!R21&lt;AD$54,0,10-(AD$55-'Данные индикаторов'!R21)/(AD$55-AD$54)*10)),1))</f>
        <v>4.8</v>
      </c>
      <c r="AE19" s="310">
        <f>IF('Данные индикаторов'!AS21="No data","x",ROUND(IF('Данные индикаторов'!AS21&gt;AE$55,0,IF('Данные индикаторов'!AS21&lt;AE$54,10,(AE$55-'Данные индикаторов'!AS21)/(AE$55-AE$54)*10)),1))</f>
        <v>3.1</v>
      </c>
      <c r="AF19" s="304">
        <f t="shared" si="10"/>
        <v>5.2</v>
      </c>
      <c r="AG19" s="300">
        <f t="shared" si="11"/>
        <v>3.8</v>
      </c>
    </row>
    <row r="20" spans="1:33" ht="15.75">
      <c r="A20" s="336" t="s">
        <v>235</v>
      </c>
      <c r="B20" s="337" t="s">
        <v>236</v>
      </c>
      <c r="C20" s="332" t="s">
        <v>64</v>
      </c>
      <c r="D20" s="309">
        <f>IF('Данные индикаторов'!AT22="No data","x",ROUND(IF('Данные индикаторов'!AT22&gt;D$55,0,IF('Данные индикаторов'!AT22&lt;D$54,10,(D$55-'Данные индикаторов'!AT22)/(D$55-D$54)*10)),1))</f>
        <v>3.3</v>
      </c>
      <c r="E20" s="303">
        <f t="shared" ref="E20" si="22">D20</f>
        <v>3.3</v>
      </c>
      <c r="F20" s="309">
        <f>IF('Данные индикаторов'!AU22="No data","x",ROUND(IF('Данные индикаторов'!AU22&gt;F$55,0,IF('Данные индикаторов'!AU22&lt;F$54,10,(F$55-'Данные индикаторов'!AU22)/(F$55-F$54)*10)),1))</f>
        <v>10</v>
      </c>
      <c r="G20" s="309">
        <f>IF('Данные индикаторов'!AV22="No data","x",ROUND(IF('Данные индикаторов'!AV22&gt;G$55,0,IF('Данные индикаторов'!AV22&lt;G$54,10,(G$55-'Данные индикаторов'!AV22)/(G$55-G$54)*10)),1))</f>
        <v>9.6999999999999993</v>
      </c>
      <c r="H20" s="303">
        <f t="shared" ref="H20" si="23">ROUND(IF(F20="x",G20,IF(G20="x",F20,(10-GEOMEAN(((10-F20)/10*9+1),((10-G20)/10*9+1))))/9*10),1)</f>
        <v>9.9</v>
      </c>
      <c r="I20" s="69">
        <f>IF('Данные индикаторов'!AW22="No data","x",'Данные индикаторов'!AW22/'Данные индикаторов'!BK22)</f>
        <v>4.439670605084139E-4</v>
      </c>
      <c r="J20" s="309">
        <f t="shared" ref="J20" si="24">IF(I20="x","x",ROUND(IF(I20&gt;J$55,0,IF(I20&lt;J$54,10,(J$55-I20)/(J$55-J$54)*10)),1))</f>
        <v>5.6</v>
      </c>
      <c r="K20" s="309">
        <f>IF('Данные индикаторов'!AX22="No data","x",ROUND(IF('Данные индикаторов'!AX22&gt;K$55,10,IF('Данные индикаторов'!AX22&lt;K$54,0,10-(K$55-'Данные индикаторов'!AX22)/(K$55-K$54)*10)),1))</f>
        <v>5.3</v>
      </c>
      <c r="L20" s="309">
        <f>IF('Данные индикаторов'!AY22="No data","x",ROUND(IF('Данные индикаторов'!AY22&gt;L$55,10,IF('Данные индикаторов'!AY22&lt;L$54,0,10-(L$55-'Данные индикаторов'!AY22)/(L$55-L$54)*10)),1))</f>
        <v>6</v>
      </c>
      <c r="M20" s="309">
        <f t="shared" ref="M20" si="25">MAX(K20,L20)</f>
        <v>6</v>
      </c>
      <c r="N20" s="306">
        <f t="shared" ref="N20" si="26">ROUND(IF(J20="x",M20,IF(M20="x",J20,(10-GEOMEAN(((10-J20)/10*9+1),((10-M20)/10*9+1))))/9*10),1)</f>
        <v>5.8</v>
      </c>
      <c r="O20" s="309">
        <f>IF('Данные индикаторов'!AZ22="No data","x",ROUND(IF('Данные индикаторов'!AZ22&gt;O$55,0,IF('Данные индикаторов'!AZ22&lt;O$54,10,(O$55-'Данные индикаторов'!AZ22)/(O$55-O$54)*10)),1))</f>
        <v>1.1000000000000001</v>
      </c>
      <c r="P20" s="309">
        <f>IF('Данные индикаторов'!BA22="No data","x",ROUND(IF('Данные индикаторов'!BA22&gt;P$55,0,IF('Данные индикаторов'!BA22&lt;P$54,10,(P$55-'Данные индикаторов'!BA22)/(P$55-P$54)*10)),1))</f>
        <v>10</v>
      </c>
      <c r="Q20" s="309">
        <f>IF('Данные индикаторов'!BB22="No data","x",ROUND(IF('Данные индикаторов'!BB22&gt;Q$55,0,IF('Данные индикаторов'!BB22&lt;Q$54,10,(Q$55-'Данные индикаторов'!BB22)/(Q$55-Q$54)*10)),1))</f>
        <v>5.4</v>
      </c>
      <c r="R20" s="309">
        <f>IF('Данные индикаторов'!BC22="No data","x",ROUND(IF('Данные индикаторов'!BC22&gt;R$55,0,IF('Данные индикаторов'!BC22&lt;R$54,10,(R$55-'Данные индикаторов'!BC22)/(R$55-R$54)*10)),1))</f>
        <v>8.6999999999999993</v>
      </c>
      <c r="S20" s="303">
        <f t="shared" ref="S20" si="27">IF(AND(O20="x",P20="x", Q20="x",R20="x"),"x",ROUND(AVERAGE(O20,P20,Q20,R20),1))</f>
        <v>6.3</v>
      </c>
      <c r="T20" s="299">
        <f t="shared" ref="T20" si="28">ROUND(AVERAGE(E20,H20,N20,S20),1)</f>
        <v>6.3</v>
      </c>
      <c r="U20" s="309">
        <f>IF('Данные индикаторов'!BD22="No data","x",ROUND(IF('Данные индикаторов'!BD22&gt;U$55,0,IF('Данные индикаторов'!BD22&lt;U$54,10,(U$55-'Данные индикаторов'!BD22)/(U$55-U$54)*10)),1))</f>
        <v>1.2</v>
      </c>
      <c r="V20" s="309">
        <f>IF('Данные индикаторов'!BE22="No data","x",ROUND(IF('Данные индикаторов'!BE22&gt;V$55,0,IF('Данные индикаторов'!BE22&lt;V$54,10,(V$55-'Данные индикаторов'!BE22)/(V$55-V$54)*10)),1))</f>
        <v>4.7</v>
      </c>
      <c r="W20" s="303">
        <f t="shared" ref="W20" si="29">IF(AND(U20="x",V20="x"),"x",ROUND(AVERAGE(U20,V20),1))</f>
        <v>3</v>
      </c>
      <c r="X20" s="48">
        <f>IF('Данные индикаторов'!BH22="No data","x",'Данные индикаторов'!BH22/'Данные индикаторов'!BJ22*100)</f>
        <v>14.933129507757235</v>
      </c>
      <c r="Y20" s="309">
        <f t="shared" ref="Y20" si="30">IF(X20="x","x",ROUND(IF(X20&gt;Y$55,0,IF(X20&lt;Y$54,10,(Y$55-X20)/(Y$55-Y$54)*10)),1))</f>
        <v>8.6</v>
      </c>
      <c r="Z20" s="309">
        <f>IF('Данные индикаторов'!BF22="No data","x",ROUND(IF('Данные индикаторов'!BF22&gt;Z$55,0,IF('Данные индикаторов'!BF22&lt;Z$54,10,(Z$55-'Данные индикаторов'!BF22)/(Z$55-Z$54)*10)),1))</f>
        <v>0.1</v>
      </c>
      <c r="AA20" s="309">
        <f>IF('Данные индикаторов'!BG22="No data","x",ROUND(IF('Данные индикаторов'!BG22&gt;AA$55,0,IF('Данные индикаторов'!BG22&lt;AA$54,10,(AA$55-'Данные индикаторов'!BG22)/(AA$55-AA$54)*10)),1))</f>
        <v>4.4000000000000004</v>
      </c>
      <c r="AB20" s="303">
        <f t="shared" ref="AB20" si="31">IF(AND(Y20="x",Z20="x",AA20="x"),"x",ROUND(AVERAGE(Y20,AA20,Z20),1))</f>
        <v>4.4000000000000004</v>
      </c>
      <c r="AC20" s="309">
        <f>IF('Данные индикаторов'!BI22="No data","x",ROUND(IF('Данные индикаторов'!BI22&gt;AC$55,0,IF('Данные индикаторов'!BI22&lt;AC$54,10,(AC$55-'Данные индикаторов'!BI22)/(AC$55-AC$54)*10)),1))</f>
        <v>9.3000000000000007</v>
      </c>
      <c r="AD20" s="309">
        <f>IF('Данные индикаторов'!R22="No data","x",ROUND(IF('Данные индикаторов'!R22&gt;AD$55,10,IF('Данные индикаторов'!R22&lt;AD$54,0,10-(AD$55-'Данные индикаторов'!R22)/(AD$55-AD$54)*10)),1))</f>
        <v>4.7</v>
      </c>
      <c r="AE20" s="309">
        <f>IF('Данные индикаторов'!AS22="No data","x",ROUND(IF('Данные индикаторов'!AS22&gt;AE$55,0,IF('Данные индикаторов'!AS22&lt;AE$54,10,(AE$55-'Данные индикаторов'!AS22)/(AE$55-AE$54)*10)),1))</f>
        <v>7.9</v>
      </c>
      <c r="AF20" s="303">
        <f t="shared" ref="AF20" si="32">IF(AND(AC20="x",AD20="x",AE20="x"),"x",ROUND(AVERAGE(AC20,AD20,AE20),1))</f>
        <v>7.3</v>
      </c>
      <c r="AG20" s="299">
        <f t="shared" ref="AG20" si="33">ROUND(AVERAGE(AB20,W20,AF20),1)</f>
        <v>4.9000000000000004</v>
      </c>
    </row>
    <row r="21" spans="1:33" ht="15.75">
      <c r="A21" s="336" t="s">
        <v>235</v>
      </c>
      <c r="B21" s="331" t="s">
        <v>237</v>
      </c>
      <c r="C21" s="332" t="s">
        <v>65</v>
      </c>
      <c r="D21" s="309">
        <f>IF('Данные индикаторов'!AT23="No data","x",ROUND(IF('Данные индикаторов'!AT23&gt;D$55,0,IF('Данные индикаторов'!AT23&lt;D$54,10,(D$55-'Данные индикаторов'!AT23)/(D$55-D$54)*10)),1))</f>
        <v>3.3</v>
      </c>
      <c r="E21" s="303">
        <f t="shared" ref="E21:E28" si="34">D21</f>
        <v>3.3</v>
      </c>
      <c r="F21" s="309">
        <f>IF('Данные индикаторов'!AU23="No data","x",ROUND(IF('Данные индикаторов'!AU23&gt;F$55,0,IF('Данные индикаторов'!AU23&lt;F$54,10,(F$55-'Данные индикаторов'!AU23)/(F$55-F$54)*10)),1))</f>
        <v>7.8</v>
      </c>
      <c r="G21" s="309">
        <f>IF('Данные индикаторов'!AV23="No data","x",ROUND(IF('Данные индикаторов'!AV23&gt;G$55,0,IF('Данные индикаторов'!AV23&lt;G$54,10,(G$55-'Данные индикаторов'!AV23)/(G$55-G$54)*10)),1))</f>
        <v>9.6999999999999993</v>
      </c>
      <c r="H21" s="303">
        <f t="shared" ref="H21:H28" si="35">ROUND(IF(F21="x",G21,IF(G21="x",F21,(10-GEOMEAN(((10-F21)/10*9+1),((10-G21)/10*9+1))))/9*10),1)</f>
        <v>8.9</v>
      </c>
      <c r="I21" s="69">
        <f>IF('Данные индикаторов'!AW23="No data","x",'Данные индикаторов'!AW23/'Данные индикаторов'!BK23)</f>
        <v>1.6684871654833425E-3</v>
      </c>
      <c r="J21" s="309">
        <f t="shared" ref="J21:J28" si="36">IF(I21="x","x",ROUND(IF(I21&gt;J$55,0,IF(I21&lt;J$54,10,(J$55-I21)/(J$55-J$54)*10)),1))</f>
        <v>0</v>
      </c>
      <c r="K21" s="309">
        <f>IF('Данные индикаторов'!AX23="No data","x",ROUND(IF('Данные индикаторов'!AX23&gt;K$55,10,IF('Данные индикаторов'!AX23&lt;K$54,0,10-(K$55-'Данные индикаторов'!AX23)/(K$55-K$54)*10)),1))</f>
        <v>5.3</v>
      </c>
      <c r="L21" s="309">
        <f>IF('Данные индикаторов'!AY23="No data","x",ROUND(IF('Данные индикаторов'!AY23&gt;L$55,10,IF('Данные индикаторов'!AY23&lt;L$54,0,10-(L$55-'Данные индикаторов'!AY23)/(L$55-L$54)*10)),1))</f>
        <v>6</v>
      </c>
      <c r="M21" s="309">
        <f t="shared" ref="M21:M28" si="37">MAX(K21,L21)</f>
        <v>6</v>
      </c>
      <c r="N21" s="306">
        <f t="shared" ref="N21:N28" si="38">ROUND(IF(J21="x",M21,IF(M21="x",J21,(10-GEOMEAN(((10-J21)/10*9+1),((10-M21)/10*9+1))))/9*10),1)</f>
        <v>3.6</v>
      </c>
      <c r="O21" s="309">
        <f>IF('Данные индикаторов'!AZ23="No data","x",ROUND(IF('Данные индикаторов'!AZ23&gt;O$55,0,IF('Данные индикаторов'!AZ23&lt;O$54,10,(O$55-'Данные индикаторов'!AZ23)/(O$55-O$54)*10)),1))</f>
        <v>1.1000000000000001</v>
      </c>
      <c r="P21" s="309">
        <f>IF('Данные индикаторов'!BA23="No data","x",ROUND(IF('Данные индикаторов'!BA23&gt;P$55,0,IF('Данные индикаторов'!BA23&lt;P$54,10,(P$55-'Данные индикаторов'!BA23)/(P$55-P$54)*10)),1))</f>
        <v>10</v>
      </c>
      <c r="Q21" s="309">
        <f>IF('Данные индикаторов'!BB23="No data","x",ROUND(IF('Данные индикаторов'!BB23&gt;Q$55,0,IF('Данные индикаторов'!BB23&lt;Q$54,10,(Q$55-'Данные индикаторов'!BB23)/(Q$55-Q$54)*10)),1))</f>
        <v>5.4</v>
      </c>
      <c r="R21" s="309">
        <f>IF('Данные индикаторов'!BC23="No data","x",ROUND(IF('Данные индикаторов'!BC23&gt;R$55,0,IF('Данные индикаторов'!BC23&lt;R$54,10,(R$55-'Данные индикаторов'!BC23)/(R$55-R$54)*10)),1))</f>
        <v>8.6999999999999993</v>
      </c>
      <c r="S21" s="303">
        <f t="shared" ref="S21:S28" si="39">IF(AND(O21="x",P21="x", Q21="x",R21="x"),"x",ROUND(AVERAGE(O21,P21,Q21,R21),1))</f>
        <v>6.3</v>
      </c>
      <c r="T21" s="299">
        <f t="shared" ref="T21:T28" si="40">ROUND(AVERAGE(E21,H21,N21,S21),1)</f>
        <v>5.5</v>
      </c>
      <c r="U21" s="309">
        <f>IF('Данные индикаторов'!BD23="No data","x",ROUND(IF('Данные индикаторов'!BD23&gt;U$55,0,IF('Данные индикаторов'!BD23&lt;U$54,10,(U$55-'Данные индикаторов'!BD23)/(U$55-U$54)*10)),1))</f>
        <v>1.2</v>
      </c>
      <c r="V21" s="309">
        <f>IF('Данные индикаторов'!BE23="No data","x",ROUND(IF('Данные индикаторов'!BE23&gt;V$55,0,IF('Данные индикаторов'!BE23&lt;V$54,10,(V$55-'Данные индикаторов'!BE23)/(V$55-V$54)*10)),1))</f>
        <v>4.7</v>
      </c>
      <c r="W21" s="303">
        <f t="shared" ref="W21:W28" si="41">IF(AND(U21="x",V21="x"),"x",ROUND(AVERAGE(U21,V21),1))</f>
        <v>3</v>
      </c>
      <c r="X21" s="48">
        <f>IF('Данные индикаторов'!BH23="No data","x",'Данные индикаторов'!BH23/'Данные индикаторов'!BJ23*100)</f>
        <v>407.41194193132344</v>
      </c>
      <c r="Y21" s="309">
        <f t="shared" ref="Y21:Y28" si="42">IF(X21="x","x",ROUND(IF(X21&gt;Y$55,0,IF(X21&lt;Y$54,10,(Y$55-X21)/(Y$55-Y$54)*10)),1))</f>
        <v>0</v>
      </c>
      <c r="Z21" s="309">
        <f>IF('Данные индикаторов'!BF23="No data","x",ROUND(IF('Данные индикаторов'!BF23&gt;Z$55,0,IF('Данные индикаторов'!BF23&lt;Z$54,10,(Z$55-'Данные индикаторов'!BF23)/(Z$55-Z$54)*10)),1))</f>
        <v>1.4</v>
      </c>
      <c r="AA21" s="309">
        <f>IF('Данные индикаторов'!BG23="No data","x",ROUND(IF('Данные индикаторов'!BG23&gt;AA$55,0,IF('Данные индикаторов'!BG23&lt;AA$54,10,(AA$55-'Данные индикаторов'!BG23)/(AA$55-AA$54)*10)),1))</f>
        <v>0</v>
      </c>
      <c r="AB21" s="303">
        <f t="shared" ref="AB21:AB28" si="43">IF(AND(Y21="x",Z21="x",AA21="x"),"x",ROUND(AVERAGE(Y21,AA21,Z21),1))</f>
        <v>0.5</v>
      </c>
      <c r="AC21" s="309">
        <f>IF('Данные индикаторов'!BI23="No data","x",ROUND(IF('Данные индикаторов'!BI23&gt;AC$55,0,IF('Данные индикаторов'!BI23&lt;AC$54,10,(AC$55-'Данные индикаторов'!BI23)/(AC$55-AC$54)*10)),1))</f>
        <v>9.3000000000000007</v>
      </c>
      <c r="AD21" s="309">
        <f>IF('Данные индикаторов'!R23="No data","x",ROUND(IF('Данные индикаторов'!R23&gt;AD$55,10,IF('Данные индикаторов'!R23&lt;AD$54,0,10-(AD$55-'Данные индикаторов'!R23)/(AD$55-AD$54)*10)),1))</f>
        <v>3.2</v>
      </c>
      <c r="AE21" s="309">
        <f>IF('Данные индикаторов'!AS23="No data","x",ROUND(IF('Данные индикаторов'!AS23&gt;AE$55,0,IF('Данные индикаторов'!AS23&lt;AE$54,10,(AE$55-'Данные индикаторов'!AS23)/(AE$55-AE$54)*10)),1))</f>
        <v>7.9</v>
      </c>
      <c r="AF21" s="303">
        <f t="shared" ref="AF21:AF28" si="44">IF(AND(AC21="x",AD21="x",AE21="x"),"x",ROUND(AVERAGE(AC21,AD21,AE21),1))</f>
        <v>6.8</v>
      </c>
      <c r="AG21" s="299">
        <f t="shared" ref="AG21:AG28" si="45">ROUND(AVERAGE(AB21,W21,AF21),1)</f>
        <v>3.4</v>
      </c>
    </row>
    <row r="22" spans="1:33" ht="15.75">
      <c r="A22" s="336" t="s">
        <v>235</v>
      </c>
      <c r="B22" s="331" t="s">
        <v>238</v>
      </c>
      <c r="C22" s="332" t="s">
        <v>66</v>
      </c>
      <c r="D22" s="309">
        <f>IF('Данные индикаторов'!AT24="No data","x",ROUND(IF('Данные индикаторов'!AT24&gt;D$55,0,IF('Данные индикаторов'!AT24&lt;D$54,10,(D$55-'Данные индикаторов'!AT24)/(D$55-D$54)*10)),1))</f>
        <v>3.3</v>
      </c>
      <c r="E22" s="303">
        <f t="shared" si="34"/>
        <v>3.3</v>
      </c>
      <c r="F22" s="309">
        <f>IF('Данные индикаторов'!AU24="No data","x",ROUND(IF('Данные индикаторов'!AU24&gt;F$55,0,IF('Данные индикаторов'!AU24&lt;F$54,10,(F$55-'Данные индикаторов'!AU24)/(F$55-F$54)*10)),1))</f>
        <v>9.5</v>
      </c>
      <c r="G22" s="309">
        <f>IF('Данные индикаторов'!AV24="No data","x",ROUND(IF('Данные индикаторов'!AV24&gt;G$55,0,IF('Данные индикаторов'!AV24&lt;G$54,10,(G$55-'Данные индикаторов'!AV24)/(G$55-G$54)*10)),1))</f>
        <v>9.6999999999999993</v>
      </c>
      <c r="H22" s="303">
        <f t="shared" si="35"/>
        <v>9.6</v>
      </c>
      <c r="I22" s="69">
        <f>IF('Данные индикаторов'!AW24="No data","x",'Данные индикаторов'!AW24/'Данные индикаторов'!BK24)</f>
        <v>2.0903094875697616E-4</v>
      </c>
      <c r="J22" s="309">
        <f t="shared" si="36"/>
        <v>7.9</v>
      </c>
      <c r="K22" s="309">
        <f>IF('Данные индикаторов'!AX24="No data","x",ROUND(IF('Данные индикаторов'!AX24&gt;K$55,10,IF('Данные индикаторов'!AX24&lt;K$54,0,10-(K$55-'Данные индикаторов'!AX24)/(K$55-K$54)*10)),1))</f>
        <v>5.3</v>
      </c>
      <c r="L22" s="309">
        <f>IF('Данные индикаторов'!AY24="No data","x",ROUND(IF('Данные индикаторов'!AY24&gt;L$55,10,IF('Данные индикаторов'!AY24&lt;L$54,0,10-(L$55-'Данные индикаторов'!AY24)/(L$55-L$54)*10)),1))</f>
        <v>6</v>
      </c>
      <c r="M22" s="309">
        <f t="shared" si="37"/>
        <v>6</v>
      </c>
      <c r="N22" s="306">
        <f t="shared" si="38"/>
        <v>7.1</v>
      </c>
      <c r="O22" s="309">
        <f>IF('Данные индикаторов'!AZ24="No data","x",ROUND(IF('Данные индикаторов'!AZ24&gt;O$55,0,IF('Данные индикаторов'!AZ24&lt;O$54,10,(O$55-'Данные индикаторов'!AZ24)/(O$55-O$54)*10)),1))</f>
        <v>1.1000000000000001</v>
      </c>
      <c r="P22" s="309">
        <f>IF('Данные индикаторов'!BA24="No data","x",ROUND(IF('Данные индикаторов'!BA24&gt;P$55,0,IF('Данные индикаторов'!BA24&lt;P$54,10,(P$55-'Данные индикаторов'!BA24)/(P$55-P$54)*10)),1))</f>
        <v>10</v>
      </c>
      <c r="Q22" s="309">
        <f>IF('Данные индикаторов'!BB24="No data","x",ROUND(IF('Данные индикаторов'!BB24&gt;Q$55,0,IF('Данные индикаторов'!BB24&lt;Q$54,10,(Q$55-'Данные индикаторов'!BB24)/(Q$55-Q$54)*10)),1))</f>
        <v>5.4</v>
      </c>
      <c r="R22" s="309">
        <f>IF('Данные индикаторов'!BC24="No data","x",ROUND(IF('Данные индикаторов'!BC24&gt;R$55,0,IF('Данные индикаторов'!BC24&lt;R$54,10,(R$55-'Данные индикаторов'!BC24)/(R$55-R$54)*10)),1))</f>
        <v>8.6999999999999993</v>
      </c>
      <c r="S22" s="303">
        <f t="shared" si="39"/>
        <v>6.3</v>
      </c>
      <c r="T22" s="299">
        <f t="shared" si="40"/>
        <v>6.6</v>
      </c>
      <c r="U22" s="309">
        <f>IF('Данные индикаторов'!BD24="No data","x",ROUND(IF('Данные индикаторов'!BD24&gt;U$55,0,IF('Данные индикаторов'!BD24&lt;U$54,10,(U$55-'Данные индикаторов'!BD24)/(U$55-U$54)*10)),1))</f>
        <v>1.2</v>
      </c>
      <c r="V22" s="309">
        <f>IF('Данные индикаторов'!BE24="No data","x",ROUND(IF('Данные индикаторов'!BE24&gt;V$55,0,IF('Данные индикаторов'!BE24&lt;V$54,10,(V$55-'Данные индикаторов'!BE24)/(V$55-V$54)*10)),1))</f>
        <v>4.7</v>
      </c>
      <c r="W22" s="303">
        <f t="shared" si="41"/>
        <v>3</v>
      </c>
      <c r="X22" s="48">
        <f>IF('Данные индикаторов'!BH24="No data","x",'Данные индикаторов'!BH24/'Данные индикаторов'!BJ24*100)</f>
        <v>24.048643763598651</v>
      </c>
      <c r="Y22" s="309">
        <f t="shared" si="42"/>
        <v>7.7</v>
      </c>
      <c r="Z22" s="309">
        <f>IF('Данные индикаторов'!BF24="No data","x",ROUND(IF('Данные индикаторов'!BF24&gt;Z$55,0,IF('Данные индикаторов'!BF24&lt;Z$54,10,(Z$55-'Данные индикаторов'!BF24)/(Z$55-Z$54)*10)),1))</f>
        <v>2.8</v>
      </c>
      <c r="AA22" s="309">
        <f>IF('Данные индикаторов'!BG24="No data","x",ROUND(IF('Данные индикаторов'!BG24&gt;AA$55,0,IF('Данные индикаторов'!BG24&lt;AA$54,10,(AA$55-'Данные индикаторов'!BG24)/(AA$55-AA$54)*10)),1))</f>
        <v>0</v>
      </c>
      <c r="AB22" s="303">
        <f t="shared" si="43"/>
        <v>3.5</v>
      </c>
      <c r="AC22" s="309">
        <f>IF('Данные индикаторов'!BI24="No data","x",ROUND(IF('Данные индикаторов'!BI24&gt;AC$55,0,IF('Данные индикаторов'!BI24&lt;AC$54,10,(AC$55-'Данные индикаторов'!BI24)/(AC$55-AC$54)*10)),1))</f>
        <v>9.3000000000000007</v>
      </c>
      <c r="AD22" s="309">
        <f>IF('Данные индикаторов'!R24="No data","x",ROUND(IF('Данные индикаторов'!R24&gt;AD$55,10,IF('Данные индикаторов'!R24&lt;AD$54,0,10-(AD$55-'Данные индикаторов'!R24)/(AD$55-AD$54)*10)),1))</f>
        <v>5.4</v>
      </c>
      <c r="AE22" s="309">
        <f>IF('Данные индикаторов'!AS24="No data","x",ROUND(IF('Данные индикаторов'!AS24&gt;AE$55,0,IF('Данные индикаторов'!AS24&lt;AE$54,10,(AE$55-'Данные индикаторов'!AS24)/(AE$55-AE$54)*10)),1))</f>
        <v>7.9</v>
      </c>
      <c r="AF22" s="303">
        <f t="shared" si="44"/>
        <v>7.5</v>
      </c>
      <c r="AG22" s="299">
        <f t="shared" si="45"/>
        <v>4.7</v>
      </c>
    </row>
    <row r="23" spans="1:33" ht="15.75">
      <c r="A23" s="336" t="s">
        <v>235</v>
      </c>
      <c r="B23" s="331" t="s">
        <v>239</v>
      </c>
      <c r="C23" s="332" t="s">
        <v>67</v>
      </c>
      <c r="D23" s="309">
        <f>IF('Данные индикаторов'!AT25="No data","x",ROUND(IF('Данные индикаторов'!AT25&gt;D$55,0,IF('Данные индикаторов'!AT25&lt;D$54,10,(D$55-'Данные индикаторов'!AT25)/(D$55-D$54)*10)),1))</f>
        <v>3.3</v>
      </c>
      <c r="E23" s="303">
        <f t="shared" si="34"/>
        <v>3.3</v>
      </c>
      <c r="F23" s="309">
        <f>IF('Данные индикаторов'!AU25="No data","x",ROUND(IF('Данные индикаторов'!AU25&gt;F$55,0,IF('Данные индикаторов'!AU25&lt;F$54,10,(F$55-'Данные индикаторов'!AU25)/(F$55-F$54)*10)),1))</f>
        <v>8.3000000000000007</v>
      </c>
      <c r="G23" s="309">
        <f>IF('Данные индикаторов'!AV25="No data","x",ROUND(IF('Данные индикаторов'!AV25&gt;G$55,0,IF('Данные индикаторов'!AV25&lt;G$54,10,(G$55-'Данные индикаторов'!AV25)/(G$55-G$54)*10)),1))</f>
        <v>9.6999999999999993</v>
      </c>
      <c r="H23" s="303">
        <f t="shared" si="35"/>
        <v>9.1</v>
      </c>
      <c r="I23" s="69">
        <f>IF('Данные индикаторов'!AW25="No data","x",'Данные индикаторов'!AW25/'Данные индикаторов'!BK25)</f>
        <v>9.2310733346511169E-4</v>
      </c>
      <c r="J23" s="309">
        <f t="shared" si="36"/>
        <v>0.8</v>
      </c>
      <c r="K23" s="309">
        <f>IF('Данные индикаторов'!AX25="No data","x",ROUND(IF('Данные индикаторов'!AX25&gt;K$55,10,IF('Данные индикаторов'!AX25&lt;K$54,0,10-(K$55-'Данные индикаторов'!AX25)/(K$55-K$54)*10)),1))</f>
        <v>5.3</v>
      </c>
      <c r="L23" s="309">
        <f>IF('Данные индикаторов'!AY25="No data","x",ROUND(IF('Данные индикаторов'!AY25&gt;L$55,10,IF('Данные индикаторов'!AY25&lt;L$54,0,10-(L$55-'Данные индикаторов'!AY25)/(L$55-L$54)*10)),1))</f>
        <v>6</v>
      </c>
      <c r="M23" s="309">
        <f t="shared" si="37"/>
        <v>6</v>
      </c>
      <c r="N23" s="306">
        <f t="shared" si="38"/>
        <v>3.9</v>
      </c>
      <c r="O23" s="309">
        <f>IF('Данные индикаторов'!AZ25="No data","x",ROUND(IF('Данные индикаторов'!AZ25&gt;O$55,0,IF('Данные индикаторов'!AZ25&lt;O$54,10,(O$55-'Данные индикаторов'!AZ25)/(O$55-O$54)*10)),1))</f>
        <v>1.1000000000000001</v>
      </c>
      <c r="P23" s="309">
        <f>IF('Данные индикаторов'!BA25="No data","x",ROUND(IF('Данные индикаторов'!BA25&gt;P$55,0,IF('Данные индикаторов'!BA25&lt;P$54,10,(P$55-'Данные индикаторов'!BA25)/(P$55-P$54)*10)),1))</f>
        <v>10</v>
      </c>
      <c r="Q23" s="309">
        <f>IF('Данные индикаторов'!BB25="No data","x",ROUND(IF('Данные индикаторов'!BB25&gt;Q$55,0,IF('Данные индикаторов'!BB25&lt;Q$54,10,(Q$55-'Данные индикаторов'!BB25)/(Q$55-Q$54)*10)),1))</f>
        <v>5.4</v>
      </c>
      <c r="R23" s="309">
        <f>IF('Данные индикаторов'!BC25="No data","x",ROUND(IF('Данные индикаторов'!BC25&gt;R$55,0,IF('Данные индикаторов'!BC25&lt;R$54,10,(R$55-'Данные индикаторов'!BC25)/(R$55-R$54)*10)),1))</f>
        <v>8.6999999999999993</v>
      </c>
      <c r="S23" s="303">
        <f t="shared" si="39"/>
        <v>6.3</v>
      </c>
      <c r="T23" s="299">
        <f t="shared" si="40"/>
        <v>5.7</v>
      </c>
      <c r="U23" s="309">
        <f>IF('Данные индикаторов'!BD25="No data","x",ROUND(IF('Данные индикаторов'!BD25&gt;U$55,0,IF('Данные индикаторов'!BD25&lt;U$54,10,(U$55-'Данные индикаторов'!BD25)/(U$55-U$54)*10)),1))</f>
        <v>1.2</v>
      </c>
      <c r="V23" s="309">
        <f>IF('Данные индикаторов'!BE25="No data","x",ROUND(IF('Данные индикаторов'!BE25&gt;V$55,0,IF('Данные индикаторов'!BE25&lt;V$54,10,(V$55-'Данные индикаторов'!BE25)/(V$55-V$54)*10)),1))</f>
        <v>4.7</v>
      </c>
      <c r="W23" s="303">
        <f t="shared" si="41"/>
        <v>3</v>
      </c>
      <c r="X23" s="48">
        <f>IF('Данные индикаторов'!BH25="No data","x",'Данные индикаторов'!BH25/'Данные индикаторов'!BJ25*100)</f>
        <v>9.9236751051930838</v>
      </c>
      <c r="Y23" s="309">
        <f t="shared" si="42"/>
        <v>9.1</v>
      </c>
      <c r="Z23" s="309">
        <f>IF('Данные индикаторов'!BF25="No data","x",ROUND(IF('Данные индикаторов'!BF25&gt;Z$55,0,IF('Данные индикаторов'!BF25&lt;Z$54,10,(Z$55-'Данные индикаторов'!BF25)/(Z$55-Z$54)*10)),1))</f>
        <v>0.3</v>
      </c>
      <c r="AA23" s="309">
        <f>IF('Данные индикаторов'!BG25="No data","x",ROUND(IF('Данные индикаторов'!BG25&gt;AA$55,0,IF('Данные индикаторов'!BG25&lt;AA$54,10,(AA$55-'Данные индикаторов'!BG25)/(AA$55-AA$54)*10)),1))</f>
        <v>1.2</v>
      </c>
      <c r="AB23" s="303">
        <f t="shared" si="43"/>
        <v>3.5</v>
      </c>
      <c r="AC23" s="309">
        <f>IF('Данные индикаторов'!BI25="No data","x",ROUND(IF('Данные индикаторов'!BI25&gt;AC$55,0,IF('Данные индикаторов'!BI25&lt;AC$54,10,(AC$55-'Данные индикаторов'!BI25)/(AC$55-AC$54)*10)),1))</f>
        <v>9.3000000000000007</v>
      </c>
      <c r="AD23" s="309">
        <f>IF('Данные индикаторов'!R25="No data","x",ROUND(IF('Данные индикаторов'!R25&gt;AD$55,10,IF('Данные индикаторов'!R25&lt;AD$54,0,10-(AD$55-'Данные индикаторов'!R25)/(AD$55-AD$54)*10)),1))</f>
        <v>10</v>
      </c>
      <c r="AE23" s="309">
        <f>IF('Данные индикаторов'!AS25="No data","x",ROUND(IF('Данные индикаторов'!AS25&gt;AE$55,0,IF('Данные индикаторов'!AS25&lt;AE$54,10,(AE$55-'Данные индикаторов'!AS25)/(AE$55-AE$54)*10)),1))</f>
        <v>7.9</v>
      </c>
      <c r="AF23" s="303">
        <f t="shared" si="44"/>
        <v>9.1</v>
      </c>
      <c r="AG23" s="299">
        <f t="shared" si="45"/>
        <v>5.2</v>
      </c>
    </row>
    <row r="24" spans="1:33" ht="15.75">
      <c r="A24" s="336" t="s">
        <v>235</v>
      </c>
      <c r="B24" s="331" t="s">
        <v>240</v>
      </c>
      <c r="C24" s="332" t="s">
        <v>68</v>
      </c>
      <c r="D24" s="309">
        <f>IF('Данные индикаторов'!AT26="No data","x",ROUND(IF('Данные индикаторов'!AT26&gt;D$55,0,IF('Данные индикаторов'!AT26&lt;D$54,10,(D$55-'Данные индикаторов'!AT26)/(D$55-D$54)*10)),1))</f>
        <v>3.3</v>
      </c>
      <c r="E24" s="303">
        <f t="shared" si="34"/>
        <v>3.3</v>
      </c>
      <c r="F24" s="309">
        <f>IF('Данные индикаторов'!AU26="No data","x",ROUND(IF('Данные индикаторов'!AU26&gt;F$55,0,IF('Данные индикаторов'!AU26&lt;F$54,10,(F$55-'Данные индикаторов'!AU26)/(F$55-F$54)*10)),1))</f>
        <v>9.9</v>
      </c>
      <c r="G24" s="309">
        <f>IF('Данные индикаторов'!AV26="No data","x",ROUND(IF('Данные индикаторов'!AV26&gt;G$55,0,IF('Данные индикаторов'!AV26&lt;G$54,10,(G$55-'Данные индикаторов'!AV26)/(G$55-G$54)*10)),1))</f>
        <v>9.6999999999999993</v>
      </c>
      <c r="H24" s="303">
        <f t="shared" si="35"/>
        <v>9.8000000000000007</v>
      </c>
      <c r="I24" s="69">
        <f>IF('Данные индикаторов'!AW26="No data","x",'Данные индикаторов'!AW26/'Данные индикаторов'!BK26)</f>
        <v>6.4264545312743722E-4</v>
      </c>
      <c r="J24" s="309">
        <f t="shared" si="36"/>
        <v>3.6</v>
      </c>
      <c r="K24" s="309">
        <f>IF('Данные индикаторов'!AX26="No data","x",ROUND(IF('Данные индикаторов'!AX26&gt;K$55,10,IF('Данные индикаторов'!AX26&lt;K$54,0,10-(K$55-'Данные индикаторов'!AX26)/(K$55-K$54)*10)),1))</f>
        <v>5.3</v>
      </c>
      <c r="L24" s="309">
        <f>IF('Данные индикаторов'!AY26="No data","x",ROUND(IF('Данные индикаторов'!AY26&gt;L$55,10,IF('Данные индикаторов'!AY26&lt;L$54,0,10-(L$55-'Данные индикаторов'!AY26)/(L$55-L$54)*10)),1))</f>
        <v>6</v>
      </c>
      <c r="M24" s="309">
        <f t="shared" si="37"/>
        <v>6</v>
      </c>
      <c r="N24" s="306">
        <f t="shared" si="38"/>
        <v>4.9000000000000004</v>
      </c>
      <c r="O24" s="309">
        <f>IF('Данные индикаторов'!AZ26="No data","x",ROUND(IF('Данные индикаторов'!AZ26&gt;O$55,0,IF('Данные индикаторов'!AZ26&lt;O$54,10,(O$55-'Данные индикаторов'!AZ26)/(O$55-O$54)*10)),1))</f>
        <v>1.1000000000000001</v>
      </c>
      <c r="P24" s="309">
        <f>IF('Данные индикаторов'!BA26="No data","x",ROUND(IF('Данные индикаторов'!BA26&gt;P$55,0,IF('Данные индикаторов'!BA26&lt;P$54,10,(P$55-'Данные индикаторов'!BA26)/(P$55-P$54)*10)),1))</f>
        <v>10</v>
      </c>
      <c r="Q24" s="309">
        <f>IF('Данные индикаторов'!BB26="No data","x",ROUND(IF('Данные индикаторов'!BB26&gt;Q$55,0,IF('Данные индикаторов'!BB26&lt;Q$54,10,(Q$55-'Данные индикаторов'!BB26)/(Q$55-Q$54)*10)),1))</f>
        <v>5.4</v>
      </c>
      <c r="R24" s="309">
        <f>IF('Данные индикаторов'!BC26="No data","x",ROUND(IF('Данные индикаторов'!BC26&gt;R$55,0,IF('Данные индикаторов'!BC26&lt;R$54,10,(R$55-'Данные индикаторов'!BC26)/(R$55-R$54)*10)),1))</f>
        <v>8.6999999999999993</v>
      </c>
      <c r="S24" s="303">
        <f t="shared" si="39"/>
        <v>6.3</v>
      </c>
      <c r="T24" s="299">
        <f t="shared" si="40"/>
        <v>6.1</v>
      </c>
      <c r="U24" s="309">
        <f>IF('Данные индикаторов'!BD26="No data","x",ROUND(IF('Данные индикаторов'!BD26&gt;U$55,0,IF('Данные индикаторов'!BD26&lt;U$54,10,(U$55-'Данные индикаторов'!BD26)/(U$55-U$54)*10)),1))</f>
        <v>1.2</v>
      </c>
      <c r="V24" s="309">
        <f>IF('Данные индикаторов'!BE26="No data","x",ROUND(IF('Данные индикаторов'!BE26&gt;V$55,0,IF('Данные индикаторов'!BE26&lt;V$54,10,(V$55-'Данные индикаторов'!BE26)/(V$55-V$54)*10)),1))</f>
        <v>4.7</v>
      </c>
      <c r="W24" s="303">
        <f t="shared" si="41"/>
        <v>3</v>
      </c>
      <c r="X24" s="48">
        <f>IF('Данные индикаторов'!BH26="No data","x",'Данные индикаторов'!BH26/'Данные индикаторов'!BJ26*100)</f>
        <v>17.021539400885601</v>
      </c>
      <c r="Y24" s="309">
        <f t="shared" si="42"/>
        <v>8.4</v>
      </c>
      <c r="Z24" s="309">
        <f>IF('Данные индикаторов'!BF26="No data","x",ROUND(IF('Данные индикаторов'!BF26&gt;Z$55,0,IF('Данные индикаторов'!BF26&lt;Z$54,10,(Z$55-'Данные индикаторов'!BF26)/(Z$55-Z$54)*10)),1))</f>
        <v>2.2000000000000002</v>
      </c>
      <c r="AA24" s="309">
        <f>IF('Данные индикаторов'!BG26="No data","x",ROUND(IF('Данные индикаторов'!BG26&gt;AA$55,0,IF('Данные индикаторов'!BG26&lt;AA$54,10,(AA$55-'Данные индикаторов'!BG26)/(AA$55-AA$54)*10)),1))</f>
        <v>4.3</v>
      </c>
      <c r="AB24" s="303">
        <f t="shared" si="43"/>
        <v>5</v>
      </c>
      <c r="AC24" s="309">
        <f>IF('Данные индикаторов'!BI26="No data","x",ROUND(IF('Данные индикаторов'!BI26&gt;AC$55,0,IF('Данные индикаторов'!BI26&lt;AC$54,10,(AC$55-'Данные индикаторов'!BI26)/(AC$55-AC$54)*10)),1))</f>
        <v>9.3000000000000007</v>
      </c>
      <c r="AD24" s="309">
        <f>IF('Данные индикаторов'!R26="No data","x",ROUND(IF('Данные индикаторов'!R26&gt;AD$55,10,IF('Данные индикаторов'!R26&lt;AD$54,0,10-(AD$55-'Данные индикаторов'!R26)/(AD$55-AD$54)*10)),1))</f>
        <v>8.9</v>
      </c>
      <c r="AE24" s="309">
        <f>IF('Данные индикаторов'!AS26="No data","x",ROUND(IF('Данные индикаторов'!AS26&gt;AE$55,0,IF('Данные индикаторов'!AS26&lt;AE$54,10,(AE$55-'Данные индикаторов'!AS26)/(AE$55-AE$54)*10)),1))</f>
        <v>7.9</v>
      </c>
      <c r="AF24" s="303">
        <f t="shared" si="44"/>
        <v>8.6999999999999993</v>
      </c>
      <c r="AG24" s="299">
        <f t="shared" si="45"/>
        <v>5.6</v>
      </c>
    </row>
    <row r="25" spans="1:33" ht="15.75">
      <c r="A25" s="336" t="s">
        <v>235</v>
      </c>
      <c r="B25" s="331" t="s">
        <v>241</v>
      </c>
      <c r="C25" s="332" t="s">
        <v>69</v>
      </c>
      <c r="D25" s="309">
        <f>IF('Данные индикаторов'!AT27="No data","x",ROUND(IF('Данные индикаторов'!AT27&gt;D$55,0,IF('Данные индикаторов'!AT27&lt;D$54,10,(D$55-'Данные индикаторов'!AT27)/(D$55-D$54)*10)),1))</f>
        <v>3.3</v>
      </c>
      <c r="E25" s="303">
        <f t="shared" si="34"/>
        <v>3.3</v>
      </c>
      <c r="F25" s="309">
        <f>IF('Данные индикаторов'!AU27="No data","x",ROUND(IF('Данные индикаторов'!AU27&gt;F$55,0,IF('Данные индикаторов'!AU27&lt;F$54,10,(F$55-'Данные индикаторов'!AU27)/(F$55-F$54)*10)),1))</f>
        <v>9.9</v>
      </c>
      <c r="G25" s="309">
        <f>IF('Данные индикаторов'!AV27="No data","x",ROUND(IF('Данные индикаторов'!AV27&gt;G$55,0,IF('Данные индикаторов'!AV27&lt;G$54,10,(G$55-'Данные индикаторов'!AV27)/(G$55-G$54)*10)),1))</f>
        <v>9.6999999999999993</v>
      </c>
      <c r="H25" s="303">
        <f t="shared" si="35"/>
        <v>9.8000000000000007</v>
      </c>
      <c r="I25" s="69">
        <f>IF('Данные индикаторов'!AW27="No data","x",'Данные индикаторов'!AW27/'Данные индикаторов'!BK27)</f>
        <v>7.6818490822569679E-4</v>
      </c>
      <c r="J25" s="309">
        <f t="shared" si="36"/>
        <v>2.2999999999999998</v>
      </c>
      <c r="K25" s="309">
        <f>IF('Данные индикаторов'!AX27="No data","x",ROUND(IF('Данные индикаторов'!AX27&gt;K$55,10,IF('Данные индикаторов'!AX27&lt;K$54,0,10-(K$55-'Данные индикаторов'!AX27)/(K$55-K$54)*10)),1))</f>
        <v>5.3</v>
      </c>
      <c r="L25" s="309">
        <f>IF('Данные индикаторов'!AY27="No data","x",ROUND(IF('Данные индикаторов'!AY27&gt;L$55,10,IF('Данные индикаторов'!AY27&lt;L$54,0,10-(L$55-'Данные индикаторов'!AY27)/(L$55-L$54)*10)),1))</f>
        <v>6</v>
      </c>
      <c r="M25" s="309">
        <f t="shared" si="37"/>
        <v>6</v>
      </c>
      <c r="N25" s="306">
        <f t="shared" si="38"/>
        <v>4.4000000000000004</v>
      </c>
      <c r="O25" s="309">
        <f>IF('Данные индикаторов'!AZ27="No data","x",ROUND(IF('Данные индикаторов'!AZ27&gt;O$55,0,IF('Данные индикаторов'!AZ27&lt;O$54,10,(O$55-'Данные индикаторов'!AZ27)/(O$55-O$54)*10)),1))</f>
        <v>1.1000000000000001</v>
      </c>
      <c r="P25" s="309">
        <f>IF('Данные индикаторов'!BA27="No data","x",ROUND(IF('Данные индикаторов'!BA27&gt;P$55,0,IF('Данные индикаторов'!BA27&lt;P$54,10,(P$55-'Данные индикаторов'!BA27)/(P$55-P$54)*10)),1))</f>
        <v>10</v>
      </c>
      <c r="Q25" s="309">
        <f>IF('Данные индикаторов'!BB27="No data","x",ROUND(IF('Данные индикаторов'!BB27&gt;Q$55,0,IF('Данные индикаторов'!BB27&lt;Q$54,10,(Q$55-'Данные индикаторов'!BB27)/(Q$55-Q$54)*10)),1))</f>
        <v>5.4</v>
      </c>
      <c r="R25" s="309">
        <f>IF('Данные индикаторов'!BC27="No data","x",ROUND(IF('Данные индикаторов'!BC27&gt;R$55,0,IF('Данные индикаторов'!BC27&lt;R$54,10,(R$55-'Данные индикаторов'!BC27)/(R$55-R$54)*10)),1))</f>
        <v>8.6999999999999993</v>
      </c>
      <c r="S25" s="303">
        <f t="shared" si="39"/>
        <v>6.3</v>
      </c>
      <c r="T25" s="299">
        <f t="shared" si="40"/>
        <v>6</v>
      </c>
      <c r="U25" s="309">
        <f>IF('Данные индикаторов'!BD27="No data","x",ROUND(IF('Данные индикаторов'!BD27&gt;U$55,0,IF('Данные индикаторов'!BD27&lt;U$54,10,(U$55-'Данные индикаторов'!BD27)/(U$55-U$54)*10)),1))</f>
        <v>1.2</v>
      </c>
      <c r="V25" s="309">
        <f>IF('Данные индикаторов'!BE27="No data","x",ROUND(IF('Данные индикаторов'!BE27&gt;V$55,0,IF('Данные индикаторов'!BE27&lt;V$54,10,(V$55-'Данные индикаторов'!BE27)/(V$55-V$54)*10)),1))</f>
        <v>4.7</v>
      </c>
      <c r="W25" s="303">
        <f t="shared" si="41"/>
        <v>3</v>
      </c>
      <c r="X25" s="48">
        <f>IF('Данные индикаторов'!BH27="No data","x",'Данные индикаторов'!BH27/'Данные индикаторов'!BJ27*100)</f>
        <v>10.756520774482123</v>
      </c>
      <c r="Y25" s="309">
        <f t="shared" si="42"/>
        <v>9</v>
      </c>
      <c r="Z25" s="309">
        <f>IF('Данные индикаторов'!BF27="No data","x",ROUND(IF('Данные индикаторов'!BF27&gt;Z$55,0,IF('Данные индикаторов'!BF27&lt;Z$54,10,(Z$55-'Данные индикаторов'!BF27)/(Z$55-Z$54)*10)),1))</f>
        <v>0.2</v>
      </c>
      <c r="AA25" s="309">
        <f>IF('Данные индикаторов'!BG27="No data","x",ROUND(IF('Данные индикаторов'!BG27&gt;AA$55,0,IF('Данные индикаторов'!BG27&lt;AA$54,10,(AA$55-'Данные индикаторов'!BG27)/(AA$55-AA$54)*10)),1))</f>
        <v>0.7</v>
      </c>
      <c r="AB25" s="303">
        <f t="shared" si="43"/>
        <v>3.3</v>
      </c>
      <c r="AC25" s="309">
        <f>IF('Данные индикаторов'!BI27="No data","x",ROUND(IF('Данные индикаторов'!BI27&gt;AC$55,0,IF('Данные индикаторов'!BI27&lt;AC$54,10,(AC$55-'Данные индикаторов'!BI27)/(AC$55-AC$54)*10)),1))</f>
        <v>9.3000000000000007</v>
      </c>
      <c r="AD25" s="309">
        <f>IF('Данные индикаторов'!R27="No data","x",ROUND(IF('Данные индикаторов'!R27&gt;AD$55,10,IF('Данные индикаторов'!R27&lt;AD$54,0,10-(AD$55-'Данные индикаторов'!R27)/(AD$55-AD$54)*10)),1))</f>
        <v>8.8000000000000007</v>
      </c>
      <c r="AE25" s="309">
        <f>IF('Данные индикаторов'!AS27="No data","x",ROUND(IF('Данные индикаторов'!AS27&gt;AE$55,0,IF('Данные индикаторов'!AS27&lt;AE$54,10,(AE$55-'Данные индикаторов'!AS27)/(AE$55-AE$54)*10)),1))</f>
        <v>7.9</v>
      </c>
      <c r="AF25" s="303">
        <f t="shared" si="44"/>
        <v>8.6999999999999993</v>
      </c>
      <c r="AG25" s="299">
        <f t="shared" si="45"/>
        <v>5</v>
      </c>
    </row>
    <row r="26" spans="1:33" ht="15.75">
      <c r="A26" s="336" t="s">
        <v>235</v>
      </c>
      <c r="B26" s="331" t="s">
        <v>242</v>
      </c>
      <c r="C26" s="332" t="s">
        <v>70</v>
      </c>
      <c r="D26" s="309">
        <f>IF('Данные индикаторов'!AT28="No data","x",ROUND(IF('Данные индикаторов'!AT28&gt;D$55,0,IF('Данные индикаторов'!AT28&lt;D$54,10,(D$55-'Данные индикаторов'!AT28)/(D$55-D$54)*10)),1))</f>
        <v>3.3</v>
      </c>
      <c r="E26" s="303">
        <f t="shared" si="34"/>
        <v>3.3</v>
      </c>
      <c r="F26" s="309">
        <f>IF('Данные индикаторов'!AU28="No data","x",ROUND(IF('Данные индикаторов'!AU28&gt;F$55,0,IF('Данные индикаторов'!AU28&lt;F$54,10,(F$55-'Данные индикаторов'!AU28)/(F$55-F$54)*10)),1))</f>
        <v>10</v>
      </c>
      <c r="G26" s="309">
        <f>IF('Данные индикаторов'!AV28="No data","x",ROUND(IF('Данные индикаторов'!AV28&gt;G$55,0,IF('Данные индикаторов'!AV28&lt;G$54,10,(G$55-'Данные индикаторов'!AV28)/(G$55-G$54)*10)),1))</f>
        <v>9.6999999999999993</v>
      </c>
      <c r="H26" s="303">
        <f t="shared" si="35"/>
        <v>9.9</v>
      </c>
      <c r="I26" s="69">
        <f>IF('Данные индикаторов'!AW28="No data","x",'Данные индикаторов'!AW28/'Данные индикаторов'!BK28)</f>
        <v>7.3160387361278015E-4</v>
      </c>
      <c r="J26" s="309">
        <f t="shared" si="36"/>
        <v>2.7</v>
      </c>
      <c r="K26" s="309">
        <f>IF('Данные индикаторов'!AX28="No data","x",ROUND(IF('Данные индикаторов'!AX28&gt;K$55,10,IF('Данные индикаторов'!AX28&lt;K$54,0,10-(K$55-'Данные индикаторов'!AX28)/(K$55-K$54)*10)),1))</f>
        <v>5.3</v>
      </c>
      <c r="L26" s="309">
        <f>IF('Данные индикаторов'!AY28="No data","x",ROUND(IF('Данные индикаторов'!AY28&gt;L$55,10,IF('Данные индикаторов'!AY28&lt;L$54,0,10-(L$55-'Данные индикаторов'!AY28)/(L$55-L$54)*10)),1))</f>
        <v>6</v>
      </c>
      <c r="M26" s="309">
        <f t="shared" si="37"/>
        <v>6</v>
      </c>
      <c r="N26" s="306">
        <f t="shared" si="38"/>
        <v>4.5999999999999996</v>
      </c>
      <c r="O26" s="309">
        <f>IF('Данные индикаторов'!AZ28="No data","x",ROUND(IF('Данные индикаторов'!AZ28&gt;O$55,0,IF('Данные индикаторов'!AZ28&lt;O$54,10,(O$55-'Данные индикаторов'!AZ28)/(O$55-O$54)*10)),1))</f>
        <v>1.1000000000000001</v>
      </c>
      <c r="P26" s="309">
        <f>IF('Данные индикаторов'!BA28="No data","x",ROUND(IF('Данные индикаторов'!BA28&gt;P$55,0,IF('Данные индикаторов'!BA28&lt;P$54,10,(P$55-'Данные индикаторов'!BA28)/(P$55-P$54)*10)),1))</f>
        <v>10</v>
      </c>
      <c r="Q26" s="309">
        <f>IF('Данные индикаторов'!BB28="No data","x",ROUND(IF('Данные индикаторов'!BB28&gt;Q$55,0,IF('Данные индикаторов'!BB28&lt;Q$54,10,(Q$55-'Данные индикаторов'!BB28)/(Q$55-Q$54)*10)),1))</f>
        <v>5.4</v>
      </c>
      <c r="R26" s="309">
        <f>IF('Данные индикаторов'!BC28="No data","x",ROUND(IF('Данные индикаторов'!BC28&gt;R$55,0,IF('Данные индикаторов'!BC28&lt;R$54,10,(R$55-'Данные индикаторов'!BC28)/(R$55-R$54)*10)),1))</f>
        <v>8.6999999999999993</v>
      </c>
      <c r="S26" s="303">
        <f t="shared" si="39"/>
        <v>6.3</v>
      </c>
      <c r="T26" s="299">
        <f t="shared" si="40"/>
        <v>6</v>
      </c>
      <c r="U26" s="309">
        <f>IF('Данные индикаторов'!BD28="No data","x",ROUND(IF('Данные индикаторов'!BD28&gt;U$55,0,IF('Данные индикаторов'!BD28&lt;U$54,10,(U$55-'Данные индикаторов'!BD28)/(U$55-U$54)*10)),1))</f>
        <v>1.2</v>
      </c>
      <c r="V26" s="309">
        <f>IF('Данные индикаторов'!BE28="No data","x",ROUND(IF('Данные индикаторов'!BE28&gt;V$55,0,IF('Данные индикаторов'!BE28&lt;V$54,10,(V$55-'Данные индикаторов'!BE28)/(V$55-V$54)*10)),1))</f>
        <v>4.7</v>
      </c>
      <c r="W26" s="303">
        <f t="shared" si="41"/>
        <v>3</v>
      </c>
      <c r="X26" s="48">
        <f>IF('Данные индикаторов'!BH28="No data","x",'Данные индикаторов'!BH28/'Данные индикаторов'!BJ28*100)</f>
        <v>15.517416924534732</v>
      </c>
      <c r="Y26" s="309">
        <f t="shared" si="42"/>
        <v>8.5</v>
      </c>
      <c r="Z26" s="309">
        <f>IF('Данные индикаторов'!BF28="No data","x",ROUND(IF('Данные индикаторов'!BF28&gt;Z$55,0,IF('Данные индикаторов'!BF28&lt;Z$54,10,(Z$55-'Данные индикаторов'!BF28)/(Z$55-Z$54)*10)),1))</f>
        <v>0.3</v>
      </c>
      <c r="AA26" s="309">
        <f>IF('Данные индикаторов'!BG28="No data","x",ROUND(IF('Данные индикаторов'!BG28&gt;AA$55,0,IF('Данные индикаторов'!BG28&lt;AA$54,10,(AA$55-'Данные индикаторов'!BG28)/(AA$55-AA$54)*10)),1))</f>
        <v>3.1</v>
      </c>
      <c r="AB26" s="303">
        <f t="shared" si="43"/>
        <v>4</v>
      </c>
      <c r="AC26" s="309">
        <f>IF('Данные индикаторов'!BI28="No data","x",ROUND(IF('Данные индикаторов'!BI28&gt;AC$55,0,IF('Данные индикаторов'!BI28&lt;AC$54,10,(AC$55-'Данные индикаторов'!BI28)/(AC$55-AC$54)*10)),1))</f>
        <v>9.3000000000000007</v>
      </c>
      <c r="AD26" s="309">
        <f>IF('Данные индикаторов'!R28="No data","x",ROUND(IF('Данные индикаторов'!R28&gt;AD$55,10,IF('Данные индикаторов'!R28&lt;AD$54,0,10-(AD$55-'Данные индикаторов'!R28)/(AD$55-AD$54)*10)),1))</f>
        <v>4.0999999999999996</v>
      </c>
      <c r="AE26" s="309">
        <f>IF('Данные индикаторов'!AS28="No data","x",ROUND(IF('Данные индикаторов'!AS28&gt;AE$55,0,IF('Данные индикаторов'!AS28&lt;AE$54,10,(AE$55-'Данные индикаторов'!AS28)/(AE$55-AE$54)*10)),1))</f>
        <v>7.9</v>
      </c>
      <c r="AF26" s="303">
        <f t="shared" si="44"/>
        <v>7.1</v>
      </c>
      <c r="AG26" s="299">
        <f t="shared" si="45"/>
        <v>4.7</v>
      </c>
    </row>
    <row r="27" spans="1:33" ht="15.75">
      <c r="A27" s="336" t="s">
        <v>235</v>
      </c>
      <c r="B27" s="331" t="s">
        <v>243</v>
      </c>
      <c r="C27" s="332" t="s">
        <v>71</v>
      </c>
      <c r="D27" s="309">
        <f>IF('Данные индикаторов'!AT29="No data","x",ROUND(IF('Данные индикаторов'!AT29&gt;D$55,0,IF('Данные индикаторов'!AT29&lt;D$54,10,(D$55-'Данные индикаторов'!AT29)/(D$55-D$54)*10)),1))</f>
        <v>3.3</v>
      </c>
      <c r="E27" s="303">
        <f t="shared" si="34"/>
        <v>3.3</v>
      </c>
      <c r="F27" s="309">
        <f>IF('Данные индикаторов'!AU29="No data","x",ROUND(IF('Данные индикаторов'!AU29&gt;F$55,0,IF('Данные индикаторов'!AU29&lt;F$54,10,(F$55-'Данные индикаторов'!AU29)/(F$55-F$54)*10)),1))</f>
        <v>9.1999999999999993</v>
      </c>
      <c r="G27" s="309">
        <f>IF('Данные индикаторов'!AV29="No data","x",ROUND(IF('Данные индикаторов'!AV29&gt;G$55,0,IF('Данные индикаторов'!AV29&lt;G$54,10,(G$55-'Данные индикаторов'!AV29)/(G$55-G$54)*10)),1))</f>
        <v>9.6999999999999993</v>
      </c>
      <c r="H27" s="303">
        <f t="shared" si="35"/>
        <v>9.5</v>
      </c>
      <c r="I27" s="69" t="str">
        <f>IF('Данные индикаторов'!AW29="No data","x",'Данные индикаторов'!AW29/'Данные индикаторов'!BK29)</f>
        <v>x</v>
      </c>
      <c r="J27" s="309" t="str">
        <f t="shared" si="36"/>
        <v>x</v>
      </c>
      <c r="K27" s="309">
        <f>IF('Данные индикаторов'!AX29="No data","x",ROUND(IF('Данные индикаторов'!AX29&gt;K$55,10,IF('Данные индикаторов'!AX29&lt;K$54,0,10-(K$55-'Данные индикаторов'!AX29)/(K$55-K$54)*10)),1))</f>
        <v>5.3</v>
      </c>
      <c r="L27" s="309">
        <f>IF('Данные индикаторов'!AY29="No data","x",ROUND(IF('Данные индикаторов'!AY29&gt;L$55,10,IF('Данные индикаторов'!AY29&lt;L$54,0,10-(L$55-'Данные индикаторов'!AY29)/(L$55-L$54)*10)),1))</f>
        <v>6</v>
      </c>
      <c r="M27" s="309">
        <f t="shared" si="37"/>
        <v>6</v>
      </c>
      <c r="N27" s="306">
        <f t="shared" si="38"/>
        <v>6</v>
      </c>
      <c r="O27" s="309">
        <f>IF('Данные индикаторов'!AZ29="No data","x",ROUND(IF('Данные индикаторов'!AZ29&gt;O$55,0,IF('Данные индикаторов'!AZ29&lt;O$54,10,(O$55-'Данные индикаторов'!AZ29)/(O$55-O$54)*10)),1))</f>
        <v>1.1000000000000001</v>
      </c>
      <c r="P27" s="309">
        <f>IF('Данные индикаторов'!BA29="No data","x",ROUND(IF('Данные индикаторов'!BA29&gt;P$55,0,IF('Данные индикаторов'!BA29&lt;P$54,10,(P$55-'Данные индикаторов'!BA29)/(P$55-P$54)*10)),1))</f>
        <v>10</v>
      </c>
      <c r="Q27" s="309">
        <f>IF('Данные индикаторов'!BB29="No data","x",ROUND(IF('Данные индикаторов'!BB29&gt;Q$55,0,IF('Данные индикаторов'!BB29&lt;Q$54,10,(Q$55-'Данные индикаторов'!BB29)/(Q$55-Q$54)*10)),1))</f>
        <v>5.4</v>
      </c>
      <c r="R27" s="309">
        <f>IF('Данные индикаторов'!BC29="No data","x",ROUND(IF('Данные индикаторов'!BC29&gt;R$55,0,IF('Данные индикаторов'!BC29&lt;R$54,10,(R$55-'Данные индикаторов'!BC29)/(R$55-R$54)*10)),1))</f>
        <v>8.6999999999999993</v>
      </c>
      <c r="S27" s="303">
        <f t="shared" si="39"/>
        <v>6.3</v>
      </c>
      <c r="T27" s="299">
        <f t="shared" si="40"/>
        <v>6.3</v>
      </c>
      <c r="U27" s="309">
        <f>IF('Данные индикаторов'!BD29="No data","x",ROUND(IF('Данные индикаторов'!BD29&gt;U$55,0,IF('Данные индикаторов'!BD29&lt;U$54,10,(U$55-'Данные индикаторов'!BD29)/(U$55-U$54)*10)),1))</f>
        <v>1.2</v>
      </c>
      <c r="V27" s="309">
        <f>IF('Данные индикаторов'!BE29="No data","x",ROUND(IF('Данные индикаторов'!BE29&gt;V$55,0,IF('Данные индикаторов'!BE29&lt;V$54,10,(V$55-'Данные индикаторов'!BE29)/(V$55-V$54)*10)),1))</f>
        <v>4.7</v>
      </c>
      <c r="W27" s="303">
        <f t="shared" si="41"/>
        <v>3</v>
      </c>
      <c r="X27" s="48">
        <f>IF('Данные индикаторов'!BH29="No data","x",'Данные индикаторов'!BH29/'Данные индикаторов'!BJ29*100)</f>
        <v>1003.3851827305964</v>
      </c>
      <c r="Y27" s="309">
        <f t="shared" si="42"/>
        <v>0</v>
      </c>
      <c r="Z27" s="309">
        <f>IF('Данные индикаторов'!BF29="No data","x",ROUND(IF('Данные индикаторов'!BF29&gt;Z$55,0,IF('Данные индикаторов'!BF29&lt;Z$54,10,(Z$55-'Данные индикаторов'!BF29)/(Z$55-Z$54)*10)),1))</f>
        <v>1.1000000000000001</v>
      </c>
      <c r="AA27" s="309">
        <f>IF('Данные индикаторов'!BG29="No data","x",ROUND(IF('Данные индикаторов'!BG29&gt;AA$55,0,IF('Данные индикаторов'!BG29&lt;AA$54,10,(AA$55-'Данные индикаторов'!BG29)/(AA$55-AA$54)*10)),1))</f>
        <v>0</v>
      </c>
      <c r="AB27" s="303">
        <f t="shared" si="43"/>
        <v>0.4</v>
      </c>
      <c r="AC27" s="309">
        <f>IF('Данные индикаторов'!BI29="No data","x",ROUND(IF('Данные индикаторов'!BI29&gt;AC$55,0,IF('Данные индикаторов'!BI29&lt;AC$54,10,(AC$55-'Данные индикаторов'!BI29)/(AC$55-AC$54)*10)),1))</f>
        <v>9.3000000000000007</v>
      </c>
      <c r="AD27" s="309">
        <f>IF('Данные индикаторов'!R29="No data","x",ROUND(IF('Данные индикаторов'!R29&gt;AD$55,10,IF('Данные индикаторов'!R29&lt;AD$54,0,10-(AD$55-'Данные индикаторов'!R29)/(AD$55-AD$54)*10)),1))</f>
        <v>4.2</v>
      </c>
      <c r="AE27" s="309">
        <f>IF('Данные индикаторов'!AS29="No data","x",ROUND(IF('Данные индикаторов'!AS29&gt;AE$55,0,IF('Данные индикаторов'!AS29&lt;AE$54,10,(AE$55-'Данные индикаторов'!AS29)/(AE$55-AE$54)*10)),1))</f>
        <v>7.9</v>
      </c>
      <c r="AF27" s="303">
        <f t="shared" si="44"/>
        <v>7.1</v>
      </c>
      <c r="AG27" s="299">
        <f t="shared" si="45"/>
        <v>3.5</v>
      </c>
    </row>
    <row r="28" spans="1:33" ht="15.75">
      <c r="A28" s="336" t="s">
        <v>235</v>
      </c>
      <c r="B28" s="331" t="s">
        <v>244</v>
      </c>
      <c r="C28" s="332" t="s">
        <v>72</v>
      </c>
      <c r="D28" s="310">
        <f>IF('Данные индикаторов'!AT30="No data","x",ROUND(IF('Данные индикаторов'!AT30&gt;D$55,0,IF('Данные индикаторов'!AT30&lt;D$54,10,(D$55-'Данные индикаторов'!AT30)/(D$55-D$54)*10)),1))</f>
        <v>3.3</v>
      </c>
      <c r="E28" s="304">
        <f t="shared" si="34"/>
        <v>3.3</v>
      </c>
      <c r="F28" s="310">
        <f>IF('Данные индикаторов'!AU30="No data","x",ROUND(IF('Данные индикаторов'!AU30&gt;F$55,0,IF('Данные индикаторов'!AU30&lt;F$54,10,(F$55-'Данные индикаторов'!AU30)/(F$55-F$54)*10)),1))</f>
        <v>9.8000000000000007</v>
      </c>
      <c r="G28" s="310">
        <f>IF('Данные индикаторов'!AV30="No data","x",ROUND(IF('Данные индикаторов'!AV30&gt;G$55,0,IF('Данные индикаторов'!AV30&lt;G$54,10,(G$55-'Данные индикаторов'!AV30)/(G$55-G$54)*10)),1))</f>
        <v>9.6999999999999993</v>
      </c>
      <c r="H28" s="304">
        <f t="shared" si="35"/>
        <v>9.8000000000000007</v>
      </c>
      <c r="I28" s="99">
        <f>IF('Данные индикаторов'!AW30="No data","x",'Данные индикаторов'!AW30/'Данные индикаторов'!BK30)</f>
        <v>1.6459854014598541E-3</v>
      </c>
      <c r="J28" s="310">
        <f t="shared" si="36"/>
        <v>0</v>
      </c>
      <c r="K28" s="310">
        <f>IF('Данные индикаторов'!AX30="No data","x",ROUND(IF('Данные индикаторов'!AX30&gt;K$55,10,IF('Данные индикаторов'!AX30&lt;K$54,0,10-(K$55-'Данные индикаторов'!AX30)/(K$55-K$54)*10)),1))</f>
        <v>5.3</v>
      </c>
      <c r="L28" s="310">
        <f>IF('Данные индикаторов'!AY30="No data","x",ROUND(IF('Данные индикаторов'!AY30&gt;L$55,10,IF('Данные индикаторов'!AY30&lt;L$54,0,10-(L$55-'Данные индикаторов'!AY30)/(L$55-L$54)*10)),1))</f>
        <v>6</v>
      </c>
      <c r="M28" s="310">
        <f t="shared" si="37"/>
        <v>6</v>
      </c>
      <c r="N28" s="307">
        <f t="shared" si="38"/>
        <v>3.6</v>
      </c>
      <c r="O28" s="310">
        <f>IF('Данные индикаторов'!AZ30="No data","x",ROUND(IF('Данные индикаторов'!AZ30&gt;O$55,0,IF('Данные индикаторов'!AZ30&lt;O$54,10,(O$55-'Данные индикаторов'!AZ30)/(O$55-O$54)*10)),1))</f>
        <v>1.1000000000000001</v>
      </c>
      <c r="P28" s="310">
        <f>IF('Данные индикаторов'!BA30="No data","x",ROUND(IF('Данные индикаторов'!BA30&gt;P$55,0,IF('Данные индикаторов'!BA30&lt;P$54,10,(P$55-'Данные индикаторов'!BA30)/(P$55-P$54)*10)),1))</f>
        <v>10</v>
      </c>
      <c r="Q28" s="310">
        <f>IF('Данные индикаторов'!BB30="No data","x",ROUND(IF('Данные индикаторов'!BB30&gt;Q$55,0,IF('Данные индикаторов'!BB30&lt;Q$54,10,(Q$55-'Данные индикаторов'!BB30)/(Q$55-Q$54)*10)),1))</f>
        <v>5.4</v>
      </c>
      <c r="R28" s="310">
        <f>IF('Данные индикаторов'!BC30="No data","x",ROUND(IF('Данные индикаторов'!BC30&gt;R$55,0,IF('Данные индикаторов'!BC30&lt;R$54,10,(R$55-'Данные индикаторов'!BC30)/(R$55-R$54)*10)),1))</f>
        <v>8.6999999999999993</v>
      </c>
      <c r="S28" s="304">
        <f t="shared" si="39"/>
        <v>6.3</v>
      </c>
      <c r="T28" s="300">
        <f t="shared" si="40"/>
        <v>5.8</v>
      </c>
      <c r="U28" s="310">
        <f>IF('Данные индикаторов'!BD30="No data","x",ROUND(IF('Данные индикаторов'!BD30&gt;U$55,0,IF('Данные индикаторов'!BD30&lt;U$54,10,(U$55-'Данные индикаторов'!BD30)/(U$55-U$54)*10)),1))</f>
        <v>1.2</v>
      </c>
      <c r="V28" s="310">
        <f>IF('Данные индикаторов'!BE30="No data","x",ROUND(IF('Данные индикаторов'!BE30&gt;V$55,0,IF('Данные индикаторов'!BE30&lt;V$54,10,(V$55-'Данные индикаторов'!BE30)/(V$55-V$54)*10)),1))</f>
        <v>4.7</v>
      </c>
      <c r="W28" s="304">
        <f t="shared" si="41"/>
        <v>3</v>
      </c>
      <c r="X28" s="100">
        <f>IF('Данные индикаторов'!BH30="No data","x",'Данные индикаторов'!BH30/'Данные индикаторов'!BJ30*100)</f>
        <v>14.919126897536392</v>
      </c>
      <c r="Y28" s="310">
        <f t="shared" si="42"/>
        <v>8.6</v>
      </c>
      <c r="Z28" s="310">
        <f>IF('Данные индикаторов'!BF30="No data","x",ROUND(IF('Данные индикаторов'!BF30&gt;Z$55,0,IF('Данные индикаторов'!BF30&lt;Z$54,10,(Z$55-'Данные индикаторов'!BF30)/(Z$55-Z$54)*10)),1))</f>
        <v>0.1</v>
      </c>
      <c r="AA28" s="310">
        <f>IF('Данные индикаторов'!BG30="No data","x",ROUND(IF('Данные индикаторов'!BG30&gt;AA$55,0,IF('Данные индикаторов'!BG30&lt;AA$54,10,(AA$55-'Данные индикаторов'!BG30)/(AA$55-AA$54)*10)),1))</f>
        <v>0.1</v>
      </c>
      <c r="AB28" s="304">
        <f t="shared" si="43"/>
        <v>2.9</v>
      </c>
      <c r="AC28" s="310">
        <f>IF('Данные индикаторов'!BI30="No data","x",ROUND(IF('Данные индикаторов'!BI30&gt;AC$55,0,IF('Данные индикаторов'!BI30&lt;AC$54,10,(AC$55-'Данные индикаторов'!BI30)/(AC$55-AC$54)*10)),1))</f>
        <v>9.3000000000000007</v>
      </c>
      <c r="AD28" s="310">
        <f>IF('Данные индикаторов'!R30="No data","x",ROUND(IF('Данные индикаторов'!R30&gt;AD$55,10,IF('Данные индикаторов'!R30&lt;AD$54,0,10-(AD$55-'Данные индикаторов'!R30)/(AD$55-AD$54)*10)),1))</f>
        <v>10</v>
      </c>
      <c r="AE28" s="310">
        <f>IF('Данные индикаторов'!AS30="No data","x",ROUND(IF('Данные индикаторов'!AS30&gt;AE$55,0,IF('Данные индикаторов'!AS30&lt;AE$54,10,(AE$55-'Данные индикаторов'!AS30)/(AE$55-AE$54)*10)),1))</f>
        <v>7.9</v>
      </c>
      <c r="AF28" s="304">
        <f t="shared" si="44"/>
        <v>9.1</v>
      </c>
      <c r="AG28" s="300">
        <f t="shared" si="45"/>
        <v>5</v>
      </c>
    </row>
    <row r="29" spans="1:33" ht="15.75">
      <c r="A29" s="338" t="s">
        <v>245</v>
      </c>
      <c r="B29" s="339" t="s">
        <v>246</v>
      </c>
      <c r="C29" s="340" t="s">
        <v>89</v>
      </c>
      <c r="D29" s="309">
        <f>IF('Данные индикаторов'!AT31="No data","x",ROUND(IF('Данные индикаторов'!AT31&gt;D$55,0,IF('Данные индикаторов'!AT31&lt;D$54,10,(D$55-'Данные индикаторов'!AT31)/(D$55-D$54)*10)),1))</f>
        <v>5</v>
      </c>
      <c r="E29" s="303">
        <f t="shared" si="0"/>
        <v>5</v>
      </c>
      <c r="F29" s="309">
        <f>IF('Данные индикаторов'!AU31="No data","x",ROUND(IF('Данные индикаторов'!AU31&gt;F$55,0,IF('Данные индикаторов'!AU31&lt;F$54,10,(F$55-'Данные индикаторов'!AU31)/(F$55-F$54)*10)),1))</f>
        <v>10</v>
      </c>
      <c r="G29" s="309">
        <f>IF('Данные индикаторов'!AV31="No data","x",ROUND(IF('Данные индикаторов'!AV31&gt;G$55,0,IF('Данные индикаторов'!AV31&lt;G$54,10,(G$55-'Данные индикаторов'!AV31)/(G$55-G$54)*10)),1))</f>
        <v>10</v>
      </c>
      <c r="H29" s="303">
        <f t="shared" si="1"/>
        <v>10</v>
      </c>
      <c r="I29" s="69">
        <f>IF('Данные индикаторов'!AW31="No data","x",'Данные индикаторов'!AW31/'Данные индикаторов'!BK31)</f>
        <v>2.7984653577070638E-4</v>
      </c>
      <c r="J29" s="309">
        <f t="shared" ref="J29:J47" si="46">IF(I29="x","x",ROUND(IF(I29&gt;J$55,0,IF(I29&lt;J$54,10,(J$55-I29)/(J$55-J$54)*10)),1))</f>
        <v>7.2</v>
      </c>
      <c r="K29" s="309">
        <f>IF('Данные индикаторов'!AX31="No data","x",ROUND(IF('Данные индикаторов'!AX31&gt;K$55,10,IF('Данные индикаторов'!AX31&lt;K$54,0,10-(K$55-'Данные индикаторов'!AX31)/(K$55-K$54)*10)),1))</f>
        <v>6.7</v>
      </c>
      <c r="L29" s="309">
        <f>IF('Данные индикаторов'!AY31="No data","x",ROUND(IF('Данные индикаторов'!AY31&gt;L$55,10,IF('Данные индикаторов'!AY31&lt;L$54,0,10-(L$55-'Данные индикаторов'!AY31)/(L$55-L$54)*10)),1))</f>
        <v>10</v>
      </c>
      <c r="M29" s="309">
        <f t="shared" si="3"/>
        <v>10</v>
      </c>
      <c r="N29" s="306">
        <f t="shared" si="4"/>
        <v>9</v>
      </c>
      <c r="O29" s="309">
        <f>IF('Данные индикаторов'!AZ31="No data","x",ROUND(IF('Данные индикаторов'!AZ31&gt;O$55,0,IF('Данные индикаторов'!AZ31&lt;O$54,10,(O$55-'Данные индикаторов'!AZ31)/(O$55-O$54)*10)),1))</f>
        <v>0</v>
      </c>
      <c r="P29" s="309">
        <f>IF('Данные индикаторов'!BA31="No data","x",ROUND(IF('Данные индикаторов'!BA31&gt;P$55,0,IF('Данные индикаторов'!BA31&lt;P$54,10,(P$55-'Данные индикаторов'!BA31)/(P$55-P$54)*10)),1))</f>
        <v>0</v>
      </c>
      <c r="Q29" s="309">
        <f>IF('Данные индикаторов'!BB31="No data","x",ROUND(IF('Данные индикаторов'!BB31&gt;Q$55,0,IF('Данные индикаторов'!BB31&lt;Q$54,10,(Q$55-'Данные индикаторов'!BB31)/(Q$55-Q$54)*10)),1))</f>
        <v>8.9</v>
      </c>
      <c r="R29" s="309">
        <f>IF('Данные индикаторов'!BC31="No data","x",ROUND(IF('Данные индикаторов'!BC31&gt;R$55,0,IF('Данные индикаторов'!BC31&lt;R$54,10,(R$55-'Данные индикаторов'!BC31)/(R$55-R$54)*10)),1))</f>
        <v>5.8</v>
      </c>
      <c r="S29" s="303">
        <f t="shared" si="5"/>
        <v>3.7</v>
      </c>
      <c r="T29" s="301">
        <f t="shared" si="6"/>
        <v>6.9</v>
      </c>
      <c r="U29" s="309">
        <f>IF('Данные индикаторов'!BD31="No data","x",ROUND(IF('Данные индикаторов'!BD31&gt;U$55,0,IF('Данные индикаторов'!BD31&lt;U$54,10,(U$55-'Данные индикаторов'!BD31)/(U$55-U$54)*10)),1))</f>
        <v>6.5</v>
      </c>
      <c r="V29" s="309">
        <f>IF('Данные индикаторов'!BE31="No data","x",ROUND(IF('Данные индикаторов'!BE31&gt;V$55,0,IF('Данные индикаторов'!BE31&lt;V$54,10,(V$55-'Данные индикаторов'!BE31)/(V$55-V$54)*10)),1))</f>
        <v>4</v>
      </c>
      <c r="W29" s="303">
        <f t="shared" si="7"/>
        <v>5.3</v>
      </c>
      <c r="X29" s="48">
        <f>IF('Данные индикаторов'!BH31="No data","x",'Данные индикаторов'!BH31/'Данные индикаторов'!BJ31*100)</f>
        <v>15.385256634405826</v>
      </c>
      <c r="Y29" s="309">
        <f t="shared" ref="Y29:Y47" si="47">IF(X29="x","x",ROUND(IF(X29&gt;Y$55,0,IF(X29&lt;Y$54,10,(Y$55-X29)/(Y$55-Y$54)*10)),1))</f>
        <v>8.5</v>
      </c>
      <c r="Z29" s="309">
        <f>IF('Данные индикаторов'!BF31="No data","x",ROUND(IF('Данные индикаторов'!BF31&gt;Z$55,0,IF('Данные индикаторов'!BF31&lt;Z$54,10,(Z$55-'Данные индикаторов'!BF31)/(Z$55-Z$54)*10)),1))</f>
        <v>1.1000000000000001</v>
      </c>
      <c r="AA29" s="309">
        <f>IF('Данные индикаторов'!BG31="No data","x",ROUND(IF('Данные индикаторов'!BG31&gt;AA$55,0,IF('Данные индикаторов'!BG31&lt;AA$54,10,(AA$55-'Данные индикаторов'!BG31)/(AA$55-AA$54)*10)),1))</f>
        <v>6</v>
      </c>
      <c r="AB29" s="303">
        <f t="shared" si="9"/>
        <v>5.2</v>
      </c>
      <c r="AC29" s="309">
        <f>IF('Данные индикаторов'!BI31="No data","x",ROUND(IF('Данные индикаторов'!BI31&gt;AC$55,0,IF('Данные индикаторов'!BI31&lt;AC$54,10,(AC$55-'Данные индикаторов'!BI31)/(AC$55-AC$54)*10)),1))</f>
        <v>9.3000000000000007</v>
      </c>
      <c r="AD29" s="309">
        <f>IF('Данные индикаторов'!R31="No data","x",ROUND(IF('Данные индикаторов'!R31&gt;AD$55,10,IF('Данные индикаторов'!R31&lt;AD$54,0,10-(AD$55-'Данные индикаторов'!R31)/(AD$55-AD$54)*10)),1))</f>
        <v>3.7</v>
      </c>
      <c r="AE29" s="309">
        <f>IF('Данные индикаторов'!AS31="No data","x",ROUND(IF('Данные индикаторов'!AS31&gt;AE$55,0,IF('Данные индикаторов'!AS31&lt;AE$54,10,(AE$55-'Данные индикаторов'!AS31)/(AE$55-AE$54)*10)),1))</f>
        <v>5.4</v>
      </c>
      <c r="AF29" s="303">
        <f t="shared" si="10"/>
        <v>6.1</v>
      </c>
      <c r="AG29" s="299">
        <f t="shared" si="11"/>
        <v>5.5</v>
      </c>
    </row>
    <row r="30" spans="1:33" ht="15.75">
      <c r="A30" s="329" t="s">
        <v>245</v>
      </c>
      <c r="B30" s="330" t="s">
        <v>247</v>
      </c>
      <c r="C30" s="328" t="s">
        <v>90</v>
      </c>
      <c r="D30" s="309">
        <f>IF('Данные индикаторов'!AT32="No data","x",ROUND(IF('Данные индикаторов'!AT32&gt;D$55,0,IF('Данные индикаторов'!AT32&lt;D$54,10,(D$55-'Данные индикаторов'!AT32)/(D$55-D$54)*10)),1))</f>
        <v>5</v>
      </c>
      <c r="E30" s="303">
        <f t="shared" si="0"/>
        <v>5</v>
      </c>
      <c r="F30" s="309">
        <f>IF('Данные индикаторов'!AU32="No data","x",ROUND(IF('Данные индикаторов'!AU32&gt;F$55,0,IF('Данные индикаторов'!AU32&lt;F$54,10,(F$55-'Данные индикаторов'!AU32)/(F$55-F$54)*10)),1))</f>
        <v>10</v>
      </c>
      <c r="G30" s="309">
        <f>IF('Данные индикаторов'!AV32="No data","x",ROUND(IF('Данные индикаторов'!AV32&gt;G$55,0,IF('Данные индикаторов'!AV32&lt;G$54,10,(G$55-'Данные индикаторов'!AV32)/(G$55-G$54)*10)),1))</f>
        <v>10</v>
      </c>
      <c r="H30" s="303">
        <f t="shared" si="1"/>
        <v>10</v>
      </c>
      <c r="I30" s="69">
        <f>IF('Данные индикаторов'!AW32="No data","x",'Данные индикаторов'!AW32/'Данные индикаторов'!BK32)</f>
        <v>0</v>
      </c>
      <c r="J30" s="309">
        <f t="shared" si="46"/>
        <v>10</v>
      </c>
      <c r="K30" s="309">
        <f>IF('Данные индикаторов'!AX32="No data","x",ROUND(IF('Данные индикаторов'!AX32&gt;K$55,10,IF('Данные индикаторов'!AX32&lt;K$54,0,10-(K$55-'Данные индикаторов'!AX32)/(K$55-K$54)*10)),1))</f>
        <v>6.7</v>
      </c>
      <c r="L30" s="309">
        <f>IF('Данные индикаторов'!AY32="No data","x",ROUND(IF('Данные индикаторов'!AY32&gt;L$55,10,IF('Данные индикаторов'!AY32&lt;L$54,0,10-(L$55-'Данные индикаторов'!AY32)/(L$55-L$54)*10)),1))</f>
        <v>10</v>
      </c>
      <c r="M30" s="309">
        <f t="shared" si="3"/>
        <v>10</v>
      </c>
      <c r="N30" s="306">
        <f t="shared" si="4"/>
        <v>10</v>
      </c>
      <c r="O30" s="309">
        <f>IF('Данные индикаторов'!AZ32="No data","x",ROUND(IF('Данные индикаторов'!AZ32&gt;O$55,0,IF('Данные индикаторов'!AZ32&lt;O$54,10,(O$55-'Данные индикаторов'!AZ32)/(O$55-O$54)*10)),1))</f>
        <v>0</v>
      </c>
      <c r="P30" s="309">
        <f>IF('Данные индикаторов'!BA32="No data","x",ROUND(IF('Данные индикаторов'!BA32&gt;P$55,0,IF('Данные индикаторов'!BA32&lt;P$54,10,(P$55-'Данные индикаторов'!BA32)/(P$55-P$54)*10)),1))</f>
        <v>0</v>
      </c>
      <c r="Q30" s="309">
        <f>IF('Данные индикаторов'!BB32="No data","x",ROUND(IF('Данные индикаторов'!BB32&gt;Q$55,0,IF('Данные индикаторов'!BB32&lt;Q$54,10,(Q$55-'Данные индикаторов'!BB32)/(Q$55-Q$54)*10)),1))</f>
        <v>8.9</v>
      </c>
      <c r="R30" s="309">
        <f>IF('Данные индикаторов'!BC32="No data","x",ROUND(IF('Данные индикаторов'!BC32&gt;R$55,0,IF('Данные индикаторов'!BC32&lt;R$54,10,(R$55-'Данные индикаторов'!BC32)/(R$55-R$54)*10)),1))</f>
        <v>5.8</v>
      </c>
      <c r="S30" s="303">
        <f t="shared" si="5"/>
        <v>3.7</v>
      </c>
      <c r="T30" s="301">
        <f t="shared" si="6"/>
        <v>7.2</v>
      </c>
      <c r="U30" s="309">
        <f>IF('Данные индикаторов'!BD32="No data","x",ROUND(IF('Данные индикаторов'!BD32&gt;U$55,0,IF('Данные индикаторов'!BD32&lt;U$54,10,(U$55-'Данные индикаторов'!BD32)/(U$55-U$54)*10)),1))</f>
        <v>6.5</v>
      </c>
      <c r="V30" s="309">
        <f>IF('Данные индикаторов'!BE32="No data","x",ROUND(IF('Данные индикаторов'!BE32&gt;V$55,0,IF('Данные индикаторов'!BE32&lt;V$54,10,(V$55-'Данные индикаторов'!BE32)/(V$55-V$54)*10)),1))</f>
        <v>4</v>
      </c>
      <c r="W30" s="303">
        <f t="shared" si="7"/>
        <v>5.3</v>
      </c>
      <c r="X30" s="48">
        <f>IF('Данные индикаторов'!BH32="No data","x",'Данные индикаторов'!BH32/'Данные индикаторов'!BJ32*100)</f>
        <v>627.93284275916335</v>
      </c>
      <c r="Y30" s="309">
        <f t="shared" si="47"/>
        <v>0</v>
      </c>
      <c r="Z30" s="309">
        <f>IF('Данные индикаторов'!BF32="No data","x",ROUND(IF('Данные индикаторов'!BF32&gt;Z$55,0,IF('Данные индикаторов'!BF32&lt;Z$54,10,(Z$55-'Данные индикаторов'!BF32)/(Z$55-Z$54)*10)),1))</f>
        <v>1.1000000000000001</v>
      </c>
      <c r="AA30" s="309">
        <f>IF('Данные индикаторов'!BG32="No data","x",ROUND(IF('Данные индикаторов'!BG32&gt;AA$55,0,IF('Данные индикаторов'!BG32&lt;AA$54,10,(AA$55-'Данные индикаторов'!BG32)/(AA$55-AA$54)*10)),1))</f>
        <v>6</v>
      </c>
      <c r="AB30" s="303">
        <f t="shared" si="9"/>
        <v>2.4</v>
      </c>
      <c r="AC30" s="309">
        <f>IF('Данные индикаторов'!BI32="No data","x",ROUND(IF('Данные индикаторов'!BI32&gt;AC$55,0,IF('Данные индикаторов'!BI32&lt;AC$54,10,(AC$55-'Данные индикаторов'!BI32)/(AC$55-AC$54)*10)),1))</f>
        <v>9.3000000000000007</v>
      </c>
      <c r="AD30" s="309">
        <f>IF('Данные индикаторов'!R32="No data","x",ROUND(IF('Данные индикаторов'!R32&gt;AD$55,10,IF('Данные индикаторов'!R32&lt;AD$54,0,10-(AD$55-'Данные индикаторов'!R32)/(AD$55-AD$54)*10)),1))</f>
        <v>3.7</v>
      </c>
      <c r="AE30" s="309">
        <f>IF('Данные индикаторов'!AS32="No data","x",ROUND(IF('Данные индикаторов'!AS32&gt;AE$55,0,IF('Данные индикаторов'!AS32&lt;AE$54,10,(AE$55-'Данные индикаторов'!AS32)/(AE$55-AE$54)*10)),1))</f>
        <v>5.4</v>
      </c>
      <c r="AF30" s="303">
        <f t="shared" si="10"/>
        <v>6.1</v>
      </c>
      <c r="AG30" s="299">
        <f t="shared" si="11"/>
        <v>4.5999999999999996</v>
      </c>
    </row>
    <row r="31" spans="1:33" ht="15.75">
      <c r="A31" s="329" t="s">
        <v>245</v>
      </c>
      <c r="B31" s="330" t="s">
        <v>248</v>
      </c>
      <c r="C31" s="328" t="s">
        <v>91</v>
      </c>
      <c r="D31" s="309">
        <f>IF('Данные индикаторов'!AT33="No data","x",ROUND(IF('Данные индикаторов'!AT33&gt;D$55,0,IF('Данные индикаторов'!AT33&lt;D$54,10,(D$55-'Данные индикаторов'!AT33)/(D$55-D$54)*10)),1))</f>
        <v>5</v>
      </c>
      <c r="E31" s="303">
        <f t="shared" si="0"/>
        <v>5</v>
      </c>
      <c r="F31" s="309">
        <f>IF('Данные индикаторов'!AU33="No data","x",ROUND(IF('Данные индикаторов'!AU33&gt;F$55,0,IF('Данные индикаторов'!AU33&lt;F$54,10,(F$55-'Данные индикаторов'!AU33)/(F$55-F$54)*10)),1))</f>
        <v>10</v>
      </c>
      <c r="G31" s="309">
        <f>IF('Данные индикаторов'!AV33="No data","x",ROUND(IF('Данные индикаторов'!AV33&gt;G$55,0,IF('Данные индикаторов'!AV33&lt;G$54,10,(G$55-'Данные индикаторов'!AV33)/(G$55-G$54)*10)),1))</f>
        <v>10</v>
      </c>
      <c r="H31" s="303">
        <f t="shared" si="1"/>
        <v>10</v>
      </c>
      <c r="I31" s="69">
        <f>IF('Данные индикаторов'!AW33="No data","x",'Данные индикаторов'!AW33/'Данные индикаторов'!BK33)</f>
        <v>1.4693171996542783E-3</v>
      </c>
      <c r="J31" s="309">
        <f t="shared" si="46"/>
        <v>0</v>
      </c>
      <c r="K31" s="309">
        <f>IF('Данные индикаторов'!AX33="No data","x",ROUND(IF('Данные индикаторов'!AX33&gt;K$55,10,IF('Данные индикаторов'!AX33&lt;K$54,0,10-(K$55-'Данные индикаторов'!AX33)/(K$55-K$54)*10)),1))</f>
        <v>6.7</v>
      </c>
      <c r="L31" s="309">
        <f>IF('Данные индикаторов'!AY33="No data","x",ROUND(IF('Данные индикаторов'!AY33&gt;L$55,10,IF('Данные индикаторов'!AY33&lt;L$54,0,10-(L$55-'Данные индикаторов'!AY33)/(L$55-L$54)*10)),1))</f>
        <v>10</v>
      </c>
      <c r="M31" s="309">
        <f t="shared" si="3"/>
        <v>10</v>
      </c>
      <c r="N31" s="306">
        <f t="shared" si="4"/>
        <v>7.6</v>
      </c>
      <c r="O31" s="309">
        <f>IF('Данные индикаторов'!AZ33="No data","x",ROUND(IF('Данные индикаторов'!AZ33&gt;O$55,0,IF('Данные индикаторов'!AZ33&lt;O$54,10,(O$55-'Данные индикаторов'!AZ33)/(O$55-O$54)*10)),1))</f>
        <v>0</v>
      </c>
      <c r="P31" s="309">
        <f>IF('Данные индикаторов'!BA33="No data","x",ROUND(IF('Данные индикаторов'!BA33&gt;P$55,0,IF('Данные индикаторов'!BA33&lt;P$54,10,(P$55-'Данные индикаторов'!BA33)/(P$55-P$54)*10)),1))</f>
        <v>0</v>
      </c>
      <c r="Q31" s="309">
        <f>IF('Данные индикаторов'!BB33="No data","x",ROUND(IF('Данные индикаторов'!BB33&gt;Q$55,0,IF('Данные индикаторов'!BB33&lt;Q$54,10,(Q$55-'Данные индикаторов'!BB33)/(Q$55-Q$54)*10)),1))</f>
        <v>8.9</v>
      </c>
      <c r="R31" s="309">
        <f>IF('Данные индикаторов'!BC33="No data","x",ROUND(IF('Данные индикаторов'!BC33&gt;R$55,0,IF('Данные индикаторов'!BC33&lt;R$54,10,(R$55-'Данные индикаторов'!BC33)/(R$55-R$54)*10)),1))</f>
        <v>5.8</v>
      </c>
      <c r="S31" s="303">
        <f t="shared" si="5"/>
        <v>3.7</v>
      </c>
      <c r="T31" s="301">
        <f t="shared" si="6"/>
        <v>6.6</v>
      </c>
      <c r="U31" s="309">
        <f>IF('Данные индикаторов'!BD33="No data","x",ROUND(IF('Данные индикаторов'!BD33&gt;U$55,0,IF('Данные индикаторов'!BD33&lt;U$54,10,(U$55-'Данные индикаторов'!BD33)/(U$55-U$54)*10)),1))</f>
        <v>6.5</v>
      </c>
      <c r="V31" s="309">
        <f>IF('Данные индикаторов'!BE33="No data","x",ROUND(IF('Данные индикаторов'!BE33&gt;V$55,0,IF('Данные индикаторов'!BE33&lt;V$54,10,(V$55-'Данные индикаторов'!BE33)/(V$55-V$54)*10)),1))</f>
        <v>4</v>
      </c>
      <c r="W31" s="303">
        <f t="shared" si="7"/>
        <v>5.3</v>
      </c>
      <c r="X31" s="48">
        <f>IF('Данные индикаторов'!BH33="No data","x",'Данные индикаторов'!BH33/'Данные индикаторов'!BJ33*100)</f>
        <v>5.6343111213622539</v>
      </c>
      <c r="Y31" s="309">
        <f t="shared" si="47"/>
        <v>9.5</v>
      </c>
      <c r="Z31" s="309">
        <f>IF('Данные индикаторов'!BF33="No data","x",ROUND(IF('Данные индикаторов'!BF33&gt;Z$55,0,IF('Данные индикаторов'!BF33&lt;Z$54,10,(Z$55-'Данные индикаторов'!BF33)/(Z$55-Z$54)*10)),1))</f>
        <v>1.1000000000000001</v>
      </c>
      <c r="AA31" s="309">
        <f>IF('Данные индикаторов'!BG33="No data","x",ROUND(IF('Данные индикаторов'!BG33&gt;AA$55,0,IF('Данные индикаторов'!BG33&lt;AA$54,10,(AA$55-'Данные индикаторов'!BG33)/(AA$55-AA$54)*10)),1))</f>
        <v>6</v>
      </c>
      <c r="AB31" s="303">
        <f t="shared" si="9"/>
        <v>5.5</v>
      </c>
      <c r="AC31" s="309">
        <f>IF('Данные индикаторов'!BI33="No data","x",ROUND(IF('Данные индикаторов'!BI33&gt;AC$55,0,IF('Данные индикаторов'!BI33&lt;AC$54,10,(AC$55-'Данные индикаторов'!BI33)/(AC$55-AC$54)*10)),1))</f>
        <v>9.3000000000000007</v>
      </c>
      <c r="AD31" s="309">
        <f>IF('Данные индикаторов'!R33="No data","x",ROUND(IF('Данные индикаторов'!R33&gt;AD$55,10,IF('Данные индикаторов'!R33&lt;AD$54,0,10-(AD$55-'Данные индикаторов'!R33)/(AD$55-AD$54)*10)),1))</f>
        <v>3.7</v>
      </c>
      <c r="AE31" s="309">
        <f>IF('Данные индикаторов'!AS33="No data","x",ROUND(IF('Данные индикаторов'!AS33&gt;AE$55,0,IF('Данные индикаторов'!AS33&lt;AE$54,10,(AE$55-'Данные индикаторов'!AS33)/(AE$55-AE$54)*10)),1))</f>
        <v>5.4</v>
      </c>
      <c r="AF31" s="303">
        <f t="shared" si="10"/>
        <v>6.1</v>
      </c>
      <c r="AG31" s="299">
        <f t="shared" si="11"/>
        <v>5.6</v>
      </c>
    </row>
    <row r="32" spans="1:33" ht="15.75">
      <c r="A32" s="329" t="s">
        <v>245</v>
      </c>
      <c r="B32" s="330" t="s">
        <v>249</v>
      </c>
      <c r="C32" s="328" t="s">
        <v>92</v>
      </c>
      <c r="D32" s="309">
        <f>IF('Данные индикаторов'!AT34="No data","x",ROUND(IF('Данные индикаторов'!AT34&gt;D$55,0,IF('Данные индикаторов'!AT34&lt;D$54,10,(D$55-'Данные индикаторов'!AT34)/(D$55-D$54)*10)),1))</f>
        <v>5</v>
      </c>
      <c r="E32" s="303">
        <f t="shared" si="0"/>
        <v>5</v>
      </c>
      <c r="F32" s="309">
        <f>IF('Данные индикаторов'!AU34="No data","x",ROUND(IF('Данные индикаторов'!AU34&gt;F$55,0,IF('Данные индикаторов'!AU34&lt;F$54,10,(F$55-'Данные индикаторов'!AU34)/(F$55-F$54)*10)),1))</f>
        <v>10</v>
      </c>
      <c r="G32" s="309">
        <f>IF('Данные индикаторов'!AV34="No data","x",ROUND(IF('Данные индикаторов'!AV34&gt;G$55,0,IF('Данные индикаторов'!AV34&lt;G$54,10,(G$55-'Данные индикаторов'!AV34)/(G$55-G$54)*10)),1))</f>
        <v>10</v>
      </c>
      <c r="H32" s="303">
        <f t="shared" si="1"/>
        <v>10</v>
      </c>
      <c r="I32" s="69">
        <f>IF('Данные индикаторов'!AW34="No data","x",'Данные индикаторов'!AW34/'Данные индикаторов'!BK34)</f>
        <v>1.2844840169318346E-4</v>
      </c>
      <c r="J32" s="309">
        <f t="shared" si="46"/>
        <v>8.6999999999999993</v>
      </c>
      <c r="K32" s="309">
        <f>IF('Данные индикаторов'!AX34="No data","x",ROUND(IF('Данные индикаторов'!AX34&gt;K$55,10,IF('Данные индикаторов'!AX34&lt;K$54,0,10-(K$55-'Данные индикаторов'!AX34)/(K$55-K$54)*10)),1))</f>
        <v>6.7</v>
      </c>
      <c r="L32" s="309">
        <f>IF('Данные индикаторов'!AY34="No data","x",ROUND(IF('Данные индикаторов'!AY34&gt;L$55,10,IF('Данные индикаторов'!AY34&lt;L$54,0,10-(L$55-'Данные индикаторов'!AY34)/(L$55-L$54)*10)),1))</f>
        <v>10</v>
      </c>
      <c r="M32" s="309">
        <f t="shared" si="3"/>
        <v>10</v>
      </c>
      <c r="N32" s="306">
        <f t="shared" si="4"/>
        <v>9.5</v>
      </c>
      <c r="O32" s="309">
        <f>IF('Данные индикаторов'!AZ34="No data","x",ROUND(IF('Данные индикаторов'!AZ34&gt;O$55,0,IF('Данные индикаторов'!AZ34&lt;O$54,10,(O$55-'Данные индикаторов'!AZ34)/(O$55-O$54)*10)),1))</f>
        <v>0</v>
      </c>
      <c r="P32" s="309">
        <f>IF('Данные индикаторов'!BA34="No data","x",ROUND(IF('Данные индикаторов'!BA34&gt;P$55,0,IF('Данные индикаторов'!BA34&lt;P$54,10,(P$55-'Данные индикаторов'!BA34)/(P$55-P$54)*10)),1))</f>
        <v>0</v>
      </c>
      <c r="Q32" s="309">
        <f>IF('Данные индикаторов'!BB34="No data","x",ROUND(IF('Данные индикаторов'!BB34&gt;Q$55,0,IF('Данные индикаторов'!BB34&lt;Q$54,10,(Q$55-'Данные индикаторов'!BB34)/(Q$55-Q$54)*10)),1))</f>
        <v>8.9</v>
      </c>
      <c r="R32" s="309">
        <f>IF('Данные индикаторов'!BC34="No data","x",ROUND(IF('Данные индикаторов'!BC34&gt;R$55,0,IF('Данные индикаторов'!BC34&lt;R$54,10,(R$55-'Данные индикаторов'!BC34)/(R$55-R$54)*10)),1))</f>
        <v>5.8</v>
      </c>
      <c r="S32" s="303">
        <f t="shared" si="5"/>
        <v>3.7</v>
      </c>
      <c r="T32" s="301">
        <f t="shared" si="6"/>
        <v>7.1</v>
      </c>
      <c r="U32" s="309">
        <f>IF('Данные индикаторов'!BD34="No data","x",ROUND(IF('Данные индикаторов'!BD34&gt;U$55,0,IF('Данные индикаторов'!BD34&lt;U$54,10,(U$55-'Данные индикаторов'!BD34)/(U$55-U$54)*10)),1))</f>
        <v>6.5</v>
      </c>
      <c r="V32" s="309">
        <f>IF('Данные индикаторов'!BE34="No data","x",ROUND(IF('Данные индикаторов'!BE34&gt;V$55,0,IF('Данные индикаторов'!BE34&lt;V$54,10,(V$55-'Данные индикаторов'!BE34)/(V$55-V$54)*10)),1))</f>
        <v>4</v>
      </c>
      <c r="W32" s="303">
        <f t="shared" si="7"/>
        <v>5.3</v>
      </c>
      <c r="X32" s="48">
        <f>IF('Данные индикаторов'!BH34="No data","x",'Данные индикаторов'!BH34/'Данные индикаторов'!BJ34*100)</f>
        <v>34.549015416450644</v>
      </c>
      <c r="Y32" s="309">
        <f t="shared" si="47"/>
        <v>6.6</v>
      </c>
      <c r="Z32" s="309">
        <f>IF('Данные индикаторов'!BF34="No data","x",ROUND(IF('Данные индикаторов'!BF34&gt;Z$55,0,IF('Данные индикаторов'!BF34&lt;Z$54,10,(Z$55-'Данные индикаторов'!BF34)/(Z$55-Z$54)*10)),1))</f>
        <v>1.1000000000000001</v>
      </c>
      <c r="AA32" s="309">
        <f>IF('Данные индикаторов'!BG34="No data","x",ROUND(IF('Данные индикаторов'!BG34&gt;AA$55,0,IF('Данные индикаторов'!BG34&lt;AA$54,10,(AA$55-'Данные индикаторов'!BG34)/(AA$55-AA$54)*10)),1))</f>
        <v>6</v>
      </c>
      <c r="AB32" s="303">
        <f t="shared" si="9"/>
        <v>4.5999999999999996</v>
      </c>
      <c r="AC32" s="309">
        <f>IF('Данные индикаторов'!BI34="No data","x",ROUND(IF('Данные индикаторов'!BI34&gt;AC$55,0,IF('Данные индикаторов'!BI34&lt;AC$54,10,(AC$55-'Данные индикаторов'!BI34)/(AC$55-AC$54)*10)),1))</f>
        <v>9.3000000000000007</v>
      </c>
      <c r="AD32" s="309">
        <f>IF('Данные индикаторов'!R34="No data","x",ROUND(IF('Данные индикаторов'!R34&gt;AD$55,10,IF('Данные индикаторов'!R34&lt;AD$54,0,10-(AD$55-'Данные индикаторов'!R34)/(AD$55-AD$54)*10)),1))</f>
        <v>3.7</v>
      </c>
      <c r="AE32" s="309">
        <f>IF('Данные индикаторов'!AS34="No data","x",ROUND(IF('Данные индикаторов'!AS34&gt;AE$55,0,IF('Данные индикаторов'!AS34&lt;AE$54,10,(AE$55-'Данные индикаторов'!AS34)/(AE$55-AE$54)*10)),1))</f>
        <v>5.4</v>
      </c>
      <c r="AF32" s="303">
        <f t="shared" si="10"/>
        <v>6.1</v>
      </c>
      <c r="AG32" s="299">
        <f t="shared" si="11"/>
        <v>5.3</v>
      </c>
    </row>
    <row r="33" spans="1:33" ht="15.75">
      <c r="A33" s="341" t="s">
        <v>245</v>
      </c>
      <c r="B33" s="342" t="s">
        <v>250</v>
      </c>
      <c r="C33" s="343" t="s">
        <v>93</v>
      </c>
      <c r="D33" s="309">
        <f>IF('Данные индикаторов'!AT35="No data","x",ROUND(IF('Данные индикаторов'!AT35&gt;D$55,0,IF('Данные индикаторов'!AT35&lt;D$54,10,(D$55-'Данные индикаторов'!AT35)/(D$55-D$54)*10)),1))</f>
        <v>5</v>
      </c>
      <c r="E33" s="303">
        <f t="shared" si="0"/>
        <v>5</v>
      </c>
      <c r="F33" s="309">
        <f>IF('Данные индикаторов'!AU35="No data","x",ROUND(IF('Данные индикаторов'!AU35&gt;F$55,0,IF('Данные индикаторов'!AU35&lt;F$54,10,(F$55-'Данные индикаторов'!AU35)/(F$55-F$54)*10)),1))</f>
        <v>10</v>
      </c>
      <c r="G33" s="309">
        <f>IF('Данные индикаторов'!AV35="No data","x",ROUND(IF('Данные индикаторов'!AV35&gt;G$55,0,IF('Данные индикаторов'!AV35&lt;G$54,10,(G$55-'Данные индикаторов'!AV35)/(G$55-G$54)*10)),1))</f>
        <v>10</v>
      </c>
      <c r="H33" s="303">
        <f t="shared" si="1"/>
        <v>10</v>
      </c>
      <c r="I33" s="69">
        <f>IF('Данные индикаторов'!AW35="No data","x",'Данные индикаторов'!AW35/'Данные индикаторов'!BK35)</f>
        <v>2.2520068286658676E-4</v>
      </c>
      <c r="J33" s="309">
        <f t="shared" si="46"/>
        <v>7.7</v>
      </c>
      <c r="K33" s="309">
        <f>IF('Данные индикаторов'!AX35="No data","x",ROUND(IF('Данные индикаторов'!AX35&gt;K$55,10,IF('Данные индикаторов'!AX35&lt;K$54,0,10-(K$55-'Данные индикаторов'!AX35)/(K$55-K$54)*10)),1))</f>
        <v>6.7</v>
      </c>
      <c r="L33" s="309">
        <f>IF('Данные индикаторов'!AY35="No data","x",ROUND(IF('Данные индикаторов'!AY35&gt;L$55,10,IF('Данные индикаторов'!AY35&lt;L$54,0,10-(L$55-'Данные индикаторов'!AY35)/(L$55-L$54)*10)),1))</f>
        <v>10</v>
      </c>
      <c r="M33" s="309">
        <f t="shared" si="3"/>
        <v>10</v>
      </c>
      <c r="N33" s="306">
        <f t="shared" si="4"/>
        <v>9.1999999999999993</v>
      </c>
      <c r="O33" s="309">
        <f>IF('Данные индикаторов'!AZ35="No data","x",ROUND(IF('Данные индикаторов'!AZ35&gt;O$55,0,IF('Данные индикаторов'!AZ35&lt;O$54,10,(O$55-'Данные индикаторов'!AZ35)/(O$55-O$54)*10)),1))</f>
        <v>0</v>
      </c>
      <c r="P33" s="309">
        <f>IF('Данные индикаторов'!BA35="No data","x",ROUND(IF('Данные индикаторов'!BA35&gt;P$55,0,IF('Данные индикаторов'!BA35&lt;P$54,10,(P$55-'Данные индикаторов'!BA35)/(P$55-P$54)*10)),1))</f>
        <v>0</v>
      </c>
      <c r="Q33" s="309">
        <f>IF('Данные индикаторов'!BB35="No data","x",ROUND(IF('Данные индикаторов'!BB35&gt;Q$55,0,IF('Данные индикаторов'!BB35&lt;Q$54,10,(Q$55-'Данные индикаторов'!BB35)/(Q$55-Q$54)*10)),1))</f>
        <v>8.9</v>
      </c>
      <c r="R33" s="309">
        <f>IF('Данные индикаторов'!BC35="No data","x",ROUND(IF('Данные индикаторов'!BC35&gt;R$55,0,IF('Данные индикаторов'!BC35&lt;R$54,10,(R$55-'Данные индикаторов'!BC35)/(R$55-R$54)*10)),1))</f>
        <v>5.8</v>
      </c>
      <c r="S33" s="303">
        <f t="shared" si="5"/>
        <v>3.7</v>
      </c>
      <c r="T33" s="301">
        <f t="shared" si="6"/>
        <v>7</v>
      </c>
      <c r="U33" s="309">
        <f>IF('Данные индикаторов'!BD35="No data","x",ROUND(IF('Данные индикаторов'!BD35&gt;U$55,0,IF('Данные индикаторов'!BD35&lt;U$54,10,(U$55-'Данные индикаторов'!BD35)/(U$55-U$54)*10)),1))</f>
        <v>6.5</v>
      </c>
      <c r="V33" s="309">
        <f>IF('Данные индикаторов'!BE35="No data","x",ROUND(IF('Данные индикаторов'!BE35&gt;V$55,0,IF('Данные индикаторов'!BE35&lt;V$54,10,(V$55-'Данные индикаторов'!BE35)/(V$55-V$54)*10)),1))</f>
        <v>4</v>
      </c>
      <c r="W33" s="303">
        <f t="shared" si="7"/>
        <v>5.3</v>
      </c>
      <c r="X33" s="48">
        <f>IF('Данные индикаторов'!BH35="No data","x",'Данные индикаторов'!BH35/'Данные индикаторов'!BJ35*100)</f>
        <v>32.38917946123798</v>
      </c>
      <c r="Y33" s="309">
        <f t="shared" si="47"/>
        <v>6.8</v>
      </c>
      <c r="Z33" s="309">
        <f>IF('Данные индикаторов'!BF35="No data","x",ROUND(IF('Данные индикаторов'!BF35&gt;Z$55,0,IF('Данные индикаторов'!BF35&lt;Z$54,10,(Z$55-'Данные индикаторов'!BF35)/(Z$55-Z$54)*10)),1))</f>
        <v>1.1000000000000001</v>
      </c>
      <c r="AA33" s="309">
        <f>IF('Данные индикаторов'!BG35="No data","x",ROUND(IF('Данные индикаторов'!BG35&gt;AA$55,0,IF('Данные индикаторов'!BG35&lt;AA$54,10,(AA$55-'Данные индикаторов'!BG35)/(AA$55-AA$54)*10)),1))</f>
        <v>6</v>
      </c>
      <c r="AB33" s="303">
        <f t="shared" si="9"/>
        <v>4.5999999999999996</v>
      </c>
      <c r="AC33" s="309">
        <f>IF('Данные индикаторов'!BI35="No data","x",ROUND(IF('Данные индикаторов'!BI35&gt;AC$55,0,IF('Данные индикаторов'!BI35&lt;AC$54,10,(AC$55-'Данные индикаторов'!BI35)/(AC$55-AC$54)*10)),1))</f>
        <v>9.3000000000000007</v>
      </c>
      <c r="AD33" s="309">
        <f>IF('Данные индикаторов'!R35="No data","x",ROUND(IF('Данные индикаторов'!R35&gt;AD$55,10,IF('Данные индикаторов'!R35&lt;AD$54,0,10-(AD$55-'Данные индикаторов'!R35)/(AD$55-AD$54)*10)),1))</f>
        <v>3.7</v>
      </c>
      <c r="AE33" s="309">
        <f>IF('Данные индикаторов'!AS35="No data","x",ROUND(IF('Данные индикаторов'!AS35&gt;AE$55,0,IF('Данные индикаторов'!AS35&lt;AE$54,10,(AE$55-'Данные индикаторов'!AS35)/(AE$55-AE$54)*10)),1))</f>
        <v>5.4</v>
      </c>
      <c r="AF33" s="303">
        <f t="shared" si="10"/>
        <v>6.1</v>
      </c>
      <c r="AG33" s="299">
        <f t="shared" si="11"/>
        <v>5.3</v>
      </c>
    </row>
    <row r="34" spans="1:33" ht="15.75">
      <c r="A34" s="329" t="s">
        <v>251</v>
      </c>
      <c r="B34" s="330" t="s">
        <v>252</v>
      </c>
      <c r="C34" s="328" t="s">
        <v>94</v>
      </c>
      <c r="D34" s="308">
        <f>IF('Данные индикаторов'!AT36="No data","x",ROUND(IF('Данные индикаторов'!AT36&gt;D$55,0,IF('Данные индикаторов'!AT36&lt;D$54,10,(D$55-'Данные индикаторов'!AT36)/(D$55-D$54)*10)),1))</f>
        <v>6.5</v>
      </c>
      <c r="E34" s="302">
        <f t="shared" si="0"/>
        <v>6.5</v>
      </c>
      <c r="F34" s="308">
        <f>IF('Данные индикаторов'!AU36="No data","x",ROUND(IF('Данные индикаторов'!AU36&gt;F$55,0,IF('Данные индикаторов'!AU36&lt;F$54,10,(F$55-'Данные индикаторов'!AU36)/(F$55-F$54)*10)),1))</f>
        <v>5.6</v>
      </c>
      <c r="G34" s="308">
        <f>IF('Данные индикаторов'!AV36="No data","x",ROUND(IF('Данные индикаторов'!AV36&gt;G$55,0,IF('Данные индикаторов'!AV36&lt;G$54,10,(G$55-'Данные индикаторов'!AV36)/(G$55-G$54)*10)),1))</f>
        <v>0</v>
      </c>
      <c r="H34" s="302">
        <f t="shared" si="1"/>
        <v>3.3</v>
      </c>
      <c r="I34" s="97">
        <f>IF('Данные индикаторов'!AW36="No data","x",'Данные индикаторов'!AW36/'Данные индикаторов'!BK36)</f>
        <v>5.9042553191489364E-4</v>
      </c>
      <c r="J34" s="308">
        <f t="shared" si="46"/>
        <v>4.0999999999999996</v>
      </c>
      <c r="K34" s="308">
        <f>IF('Данные индикаторов'!AX36="No data","x",ROUND(IF('Данные индикаторов'!AX36&gt;K$55,10,IF('Данные индикаторов'!AX36&lt;K$54,0,10-(K$55-'Данные индикаторов'!AX36)/(K$55-K$54)*10)),1))</f>
        <v>0</v>
      </c>
      <c r="L34" s="308">
        <f>IF('Данные индикаторов'!AY36="No data","x",ROUND(IF('Данные индикаторов'!AY36&gt;L$55,10,IF('Данные индикаторов'!AY36&lt;L$54,0,10-(L$55-'Данные индикаторов'!AY36)/(L$55-L$54)*10)),1))</f>
        <v>0.7</v>
      </c>
      <c r="M34" s="308">
        <f t="shared" si="3"/>
        <v>0.7</v>
      </c>
      <c r="N34" s="305">
        <f t="shared" si="4"/>
        <v>2.6</v>
      </c>
      <c r="O34" s="308">
        <f>IF('Данные индикаторов'!AZ36="No data","x",ROUND(IF('Данные индикаторов'!AZ36&gt;O$55,0,IF('Данные индикаторов'!AZ36&lt;O$54,10,(O$55-'Данные индикаторов'!AZ36)/(O$55-O$54)*10)),1))</f>
        <v>2.8</v>
      </c>
      <c r="P34" s="308">
        <f>IF('Данные индикаторов'!BA36="No data","x",ROUND(IF('Данные индикаторов'!BA36&gt;P$55,0,IF('Данные индикаторов'!BA36&lt;P$54,10,(P$55-'Данные индикаторов'!BA36)/(P$55-P$54)*10)),1))</f>
        <v>0</v>
      </c>
      <c r="Q34" s="308" t="str">
        <f>IF('Данные индикаторов'!BB36="No data","x",ROUND(IF('Данные индикаторов'!BB36&gt;Q$55,0,IF('Данные индикаторов'!BB36&lt;Q$54,10,(Q$55-'Данные индикаторов'!BB36)/(Q$55-Q$54)*10)),1))</f>
        <v>x</v>
      </c>
      <c r="R34" s="308" t="str">
        <f>IF('Данные индикаторов'!BC36="No data","x",ROUND(IF('Данные индикаторов'!BC36&gt;R$55,0,IF('Данные индикаторов'!BC36&lt;R$54,10,(R$55-'Данные индикаторов'!BC36)/(R$55-R$54)*10)),1))</f>
        <v>x</v>
      </c>
      <c r="S34" s="302">
        <f t="shared" si="5"/>
        <v>1.4</v>
      </c>
      <c r="T34" s="298">
        <f t="shared" si="6"/>
        <v>3.5</v>
      </c>
      <c r="U34" s="308">
        <f>IF('Данные индикаторов'!BD36="No data","x",ROUND(IF('Данные индикаторов'!BD36&gt;U$55,0,IF('Данные индикаторов'!BD36&lt;U$54,10,(U$55-'Данные индикаторов'!BD36)/(U$55-U$54)*10)),1))</f>
        <v>5.7</v>
      </c>
      <c r="V34" s="308">
        <f>IF('Данные индикаторов'!BE36="No data","x",ROUND(IF('Данные индикаторов'!BE36&gt;V$55,0,IF('Данные индикаторов'!BE36&lt;V$54,10,(V$55-'Данные индикаторов'!BE36)/(V$55-V$54)*10)),1))</f>
        <v>4.8</v>
      </c>
      <c r="W34" s="302">
        <f t="shared" si="7"/>
        <v>5.3</v>
      </c>
      <c r="X34" s="98">
        <f>IF('Данные индикаторов'!BH36="No data","x",'Данные индикаторов'!BH36/'Данные индикаторов'!BJ36*100)</f>
        <v>7.1187804895450109</v>
      </c>
      <c r="Y34" s="308">
        <f t="shared" si="47"/>
        <v>9.4</v>
      </c>
      <c r="Z34" s="308">
        <f>IF('Данные индикаторов'!BF36="No data","x",ROUND(IF('Данные индикаторов'!BF36&gt;Z$55,0,IF('Данные индикаторов'!BF36&lt;Z$54,10,(Z$55-'Данные индикаторов'!BF36)/(Z$55-Z$54)*10)),1))</f>
        <v>0</v>
      </c>
      <c r="AA34" s="308">
        <f>IF('Данные индикаторов'!BG36="No data","x",ROUND(IF('Данные индикаторов'!BG36&gt;AA$55,0,IF('Данные индикаторов'!BG36&lt;AA$54,10,(AA$55-'Данные индикаторов'!BG36)/(AA$55-AA$54)*10)),1))</f>
        <v>0</v>
      </c>
      <c r="AB34" s="302">
        <f t="shared" si="9"/>
        <v>3.1</v>
      </c>
      <c r="AC34" s="308">
        <f>IF('Данные индикаторов'!BI36="No data","x",ROUND(IF('Данные индикаторов'!BI36&gt;AC$55,0,IF('Данные индикаторов'!BI36&lt;AC$54,10,(AC$55-'Данные индикаторов'!BI36)/(AC$55-AC$54)*10)),1))</f>
        <v>6.6</v>
      </c>
      <c r="AD34" s="308">
        <f>IF('Данные индикаторов'!R36="No data","x",ROUND(IF('Данные индикаторов'!R36&gt;AD$55,10,IF('Данные индикаторов'!R36&lt;AD$54,0,10-(AD$55-'Данные индикаторов'!R36)/(AD$55-AD$54)*10)),1))</f>
        <v>0.9</v>
      </c>
      <c r="AE34" s="308" t="str">
        <f>IF('Данные индикаторов'!AS36="No data","x",ROUND(IF('Данные индикаторов'!AS36&gt;AE$55,0,IF('Данные индикаторов'!AS36&lt;AE$54,10,(AE$55-'Данные индикаторов'!AS36)/(AE$55-AE$54)*10)),1))</f>
        <v>x</v>
      </c>
      <c r="AF34" s="302">
        <f t="shared" si="10"/>
        <v>3.8</v>
      </c>
      <c r="AG34" s="298">
        <f t="shared" si="11"/>
        <v>4.0999999999999996</v>
      </c>
    </row>
    <row r="35" spans="1:33" ht="15.75">
      <c r="A35" s="329" t="s">
        <v>251</v>
      </c>
      <c r="B35" s="330" t="s">
        <v>253</v>
      </c>
      <c r="C35" s="328" t="s">
        <v>95</v>
      </c>
      <c r="D35" s="309">
        <f>IF('Данные индикаторов'!AT37="No data","x",ROUND(IF('Данные индикаторов'!AT37&gt;D$55,0,IF('Данные индикаторов'!AT37&lt;D$54,10,(D$55-'Данные индикаторов'!AT37)/(D$55-D$54)*10)),1))</f>
        <v>6.5</v>
      </c>
      <c r="E35" s="303">
        <f t="shared" si="0"/>
        <v>6.5</v>
      </c>
      <c r="F35" s="309">
        <f>IF('Данные индикаторов'!AU37="No data","x",ROUND(IF('Данные индикаторов'!AU37&gt;F$55,0,IF('Данные индикаторов'!AU37&lt;F$54,10,(F$55-'Данные индикаторов'!AU37)/(F$55-F$54)*10)),1))</f>
        <v>5.6</v>
      </c>
      <c r="G35" s="309">
        <f>IF('Данные индикаторов'!AV37="No data","x",ROUND(IF('Данные индикаторов'!AV37&gt;G$55,0,IF('Данные индикаторов'!AV37&lt;G$54,10,(G$55-'Данные индикаторов'!AV37)/(G$55-G$54)*10)),1))</f>
        <v>0</v>
      </c>
      <c r="H35" s="303">
        <f t="shared" si="1"/>
        <v>3.3</v>
      </c>
      <c r="I35" s="69">
        <f>IF('Данные индикаторов'!AW37="No data","x",'Данные индикаторов'!AW37/'Данные индикаторов'!BK37)</f>
        <v>5.7568807339449543E-4</v>
      </c>
      <c r="J35" s="309">
        <f t="shared" si="46"/>
        <v>4.2</v>
      </c>
      <c r="K35" s="309">
        <f>IF('Данные индикаторов'!AX37="No data","x",ROUND(IF('Данные индикаторов'!AX37&gt;K$55,10,IF('Данные индикаторов'!AX37&lt;K$54,0,10-(K$55-'Данные индикаторов'!AX37)/(K$55-K$54)*10)),1))</f>
        <v>0</v>
      </c>
      <c r="L35" s="309">
        <f>IF('Данные индикаторов'!AY37="No data","x",ROUND(IF('Данные индикаторов'!AY37&gt;L$55,10,IF('Данные индикаторов'!AY37&lt;L$54,0,10-(L$55-'Данные индикаторов'!AY37)/(L$55-L$54)*10)),1))</f>
        <v>0.7</v>
      </c>
      <c r="M35" s="309">
        <f t="shared" si="3"/>
        <v>0.7</v>
      </c>
      <c r="N35" s="306">
        <f t="shared" si="4"/>
        <v>2.6</v>
      </c>
      <c r="O35" s="309">
        <f>IF('Данные индикаторов'!AZ37="No data","x",ROUND(IF('Данные индикаторов'!AZ37&gt;O$55,0,IF('Данные индикаторов'!AZ37&lt;O$54,10,(O$55-'Данные индикаторов'!AZ37)/(O$55-O$54)*10)),1))</f>
        <v>2.8</v>
      </c>
      <c r="P35" s="309">
        <f>IF('Данные индикаторов'!BA37="No data","x",ROUND(IF('Данные индикаторов'!BA37&gt;P$55,0,IF('Данные индикаторов'!BA37&lt;P$54,10,(P$55-'Данные индикаторов'!BA37)/(P$55-P$54)*10)),1))</f>
        <v>0</v>
      </c>
      <c r="Q35" s="309" t="str">
        <f>IF('Данные индикаторов'!BB37="No data","x",ROUND(IF('Данные индикаторов'!BB37&gt;Q$55,0,IF('Данные индикаторов'!BB37&lt;Q$54,10,(Q$55-'Данные индикаторов'!BB37)/(Q$55-Q$54)*10)),1))</f>
        <v>x</v>
      </c>
      <c r="R35" s="309" t="str">
        <f>IF('Данные индикаторов'!BC37="No data","x",ROUND(IF('Данные индикаторов'!BC37&gt;R$55,0,IF('Данные индикаторов'!BC37&lt;R$54,10,(R$55-'Данные индикаторов'!BC37)/(R$55-R$54)*10)),1))</f>
        <v>x</v>
      </c>
      <c r="S35" s="303">
        <f t="shared" si="5"/>
        <v>1.4</v>
      </c>
      <c r="T35" s="299">
        <f t="shared" si="6"/>
        <v>3.5</v>
      </c>
      <c r="U35" s="309">
        <f>IF('Данные индикаторов'!BD37="No data","x",ROUND(IF('Данные индикаторов'!BD37&gt;U$55,0,IF('Данные индикаторов'!BD37&lt;U$54,10,(U$55-'Данные индикаторов'!BD37)/(U$55-U$54)*10)),1))</f>
        <v>5.7</v>
      </c>
      <c r="V35" s="309">
        <f>IF('Данные индикаторов'!BE37="No data","x",ROUND(IF('Данные индикаторов'!BE37&gt;V$55,0,IF('Данные индикаторов'!BE37&lt;V$54,10,(V$55-'Данные индикаторов'!BE37)/(V$55-V$54)*10)),1))</f>
        <v>2</v>
      </c>
      <c r="W35" s="303">
        <f t="shared" si="7"/>
        <v>3.9</v>
      </c>
      <c r="X35" s="48">
        <f>IF('Данные индикаторов'!BH37="No data","x",'Данные индикаторов'!BH37/'Данные индикаторов'!BJ37*100)</f>
        <v>765.09950203457026</v>
      </c>
      <c r="Y35" s="309">
        <f t="shared" si="47"/>
        <v>0</v>
      </c>
      <c r="Z35" s="309">
        <f>IF('Данные индикаторов'!BF37="No data","x",ROUND(IF('Данные индикаторов'!BF37&gt;Z$55,0,IF('Данные индикаторов'!BF37&lt;Z$54,10,(Z$55-'Данные индикаторов'!BF37)/(Z$55-Z$54)*10)),1))</f>
        <v>0</v>
      </c>
      <c r="AA35" s="309">
        <f>IF('Данные индикаторов'!BG37="No data","x",ROUND(IF('Данные индикаторов'!BG37&gt;AA$55,0,IF('Данные индикаторов'!BG37&lt;AA$54,10,(AA$55-'Данные индикаторов'!BG37)/(AA$55-AA$54)*10)),1))</f>
        <v>0</v>
      </c>
      <c r="AB35" s="303">
        <f t="shared" si="9"/>
        <v>0</v>
      </c>
      <c r="AC35" s="309">
        <f>IF('Данные индикаторов'!BI37="No data","x",ROUND(IF('Данные индикаторов'!BI37&gt;AC$55,0,IF('Данные индикаторов'!BI37&lt;AC$54,10,(AC$55-'Данные индикаторов'!BI37)/(AC$55-AC$54)*10)),1))</f>
        <v>6.6</v>
      </c>
      <c r="AD35" s="309">
        <f>IF('Данные индикаторов'!R37="No data","x",ROUND(IF('Данные индикаторов'!R37&gt;AD$55,10,IF('Данные индикаторов'!R37&lt;AD$54,0,10-(AD$55-'Данные индикаторов'!R37)/(AD$55-AD$54)*10)),1))</f>
        <v>0</v>
      </c>
      <c r="AE35" s="309" t="str">
        <f>IF('Данные индикаторов'!AS37="No data","x",ROUND(IF('Данные индикаторов'!AS37&gt;AE$55,0,IF('Данные индикаторов'!AS37&lt;AE$54,10,(AE$55-'Данные индикаторов'!AS37)/(AE$55-AE$54)*10)),1))</f>
        <v>x</v>
      </c>
      <c r="AF35" s="303">
        <f t="shared" si="10"/>
        <v>3.3</v>
      </c>
      <c r="AG35" s="299">
        <f t="shared" si="11"/>
        <v>2.4</v>
      </c>
    </row>
    <row r="36" spans="1:33" ht="15.75">
      <c r="A36" s="329" t="s">
        <v>251</v>
      </c>
      <c r="B36" s="330" t="s">
        <v>254</v>
      </c>
      <c r="C36" s="328" t="s">
        <v>96</v>
      </c>
      <c r="D36" s="309">
        <f>IF('Данные индикаторов'!AT38="No data","x",ROUND(IF('Данные индикаторов'!AT38&gt;D$55,0,IF('Данные индикаторов'!AT38&lt;D$54,10,(D$55-'Данные индикаторов'!AT38)/(D$55-D$54)*10)),1))</f>
        <v>6.5</v>
      </c>
      <c r="E36" s="303">
        <f t="shared" si="0"/>
        <v>6.5</v>
      </c>
      <c r="F36" s="309">
        <f>IF('Данные индикаторов'!AU38="No data","x",ROUND(IF('Данные индикаторов'!AU38&gt;F$55,0,IF('Данные индикаторов'!AU38&lt;F$54,10,(F$55-'Данные индикаторов'!AU38)/(F$55-F$54)*10)),1))</f>
        <v>5.6</v>
      </c>
      <c r="G36" s="309">
        <f>IF('Данные индикаторов'!AV38="No data","x",ROUND(IF('Данные индикаторов'!AV38&gt;G$55,0,IF('Данные индикаторов'!AV38&lt;G$54,10,(G$55-'Данные индикаторов'!AV38)/(G$55-G$54)*10)),1))</f>
        <v>0</v>
      </c>
      <c r="H36" s="303">
        <f t="shared" si="1"/>
        <v>3.3</v>
      </c>
      <c r="I36" s="69">
        <f>IF('Данные индикаторов'!AW38="No data","x",'Данные индикаторов'!AW38/'Данные индикаторов'!BK38)</f>
        <v>9.07942238267148E-4</v>
      </c>
      <c r="J36" s="309">
        <f t="shared" si="46"/>
        <v>0.9</v>
      </c>
      <c r="K36" s="309">
        <f>IF('Данные индикаторов'!AX38="No data","x",ROUND(IF('Данные индикаторов'!AX38&gt;K$55,10,IF('Данные индикаторов'!AX38&lt;K$54,0,10-(K$55-'Данные индикаторов'!AX38)/(K$55-K$54)*10)),1))</f>
        <v>0</v>
      </c>
      <c r="L36" s="309">
        <f>IF('Данные индикаторов'!AY38="No data","x",ROUND(IF('Данные индикаторов'!AY38&gt;L$55,10,IF('Данные индикаторов'!AY38&lt;L$54,0,10-(L$55-'Данные индикаторов'!AY38)/(L$55-L$54)*10)),1))</f>
        <v>0.7</v>
      </c>
      <c r="M36" s="309">
        <f t="shared" si="3"/>
        <v>0.7</v>
      </c>
      <c r="N36" s="306">
        <f t="shared" si="4"/>
        <v>0.8</v>
      </c>
      <c r="O36" s="309">
        <f>IF('Данные индикаторов'!AZ38="No data","x",ROUND(IF('Данные индикаторов'!AZ38&gt;O$55,0,IF('Данные индикаторов'!AZ38&lt;O$54,10,(O$55-'Данные индикаторов'!AZ38)/(O$55-O$54)*10)),1))</f>
        <v>2.8</v>
      </c>
      <c r="P36" s="309">
        <f>IF('Данные индикаторов'!BA38="No data","x",ROUND(IF('Данные индикаторов'!BA38&gt;P$55,0,IF('Данные индикаторов'!BA38&lt;P$54,10,(P$55-'Данные индикаторов'!BA38)/(P$55-P$54)*10)),1))</f>
        <v>0</v>
      </c>
      <c r="Q36" s="309" t="str">
        <f>IF('Данные индикаторов'!BB38="No data","x",ROUND(IF('Данные индикаторов'!BB38&gt;Q$55,0,IF('Данные индикаторов'!BB38&lt;Q$54,10,(Q$55-'Данные индикаторов'!BB38)/(Q$55-Q$54)*10)),1))</f>
        <v>x</v>
      </c>
      <c r="R36" s="309" t="str">
        <f>IF('Данные индикаторов'!BC38="No data","x",ROUND(IF('Данные индикаторов'!BC38&gt;R$55,0,IF('Данные индикаторов'!BC38&lt;R$54,10,(R$55-'Данные индикаторов'!BC38)/(R$55-R$54)*10)),1))</f>
        <v>x</v>
      </c>
      <c r="S36" s="303">
        <f t="shared" ref="S36:S53" si="48">IF(AND(O36="x",P36="x", Q36="x",R36="x"),"x",ROUND(AVERAGE(O36,P36,Q36,R36),1))</f>
        <v>1.4</v>
      </c>
      <c r="T36" s="299">
        <f t="shared" ref="T36:T53" si="49">ROUND(AVERAGE(E36,H36,N36,S36),1)</f>
        <v>3</v>
      </c>
      <c r="U36" s="309">
        <f>IF('Данные индикаторов'!BD38="No data","x",ROUND(IF('Данные индикаторов'!BD38&gt;U$55,0,IF('Данные индикаторов'!BD38&lt;U$54,10,(U$55-'Данные индикаторов'!BD38)/(U$55-U$54)*10)),1))</f>
        <v>5.7</v>
      </c>
      <c r="V36" s="309">
        <f>IF('Данные индикаторов'!BE38="No data","x",ROUND(IF('Данные индикаторов'!BE38&gt;V$55,0,IF('Данные индикаторов'!BE38&lt;V$54,10,(V$55-'Данные индикаторов'!BE38)/(V$55-V$54)*10)),1))</f>
        <v>2.9</v>
      </c>
      <c r="W36" s="303">
        <f t="shared" si="7"/>
        <v>4.3</v>
      </c>
      <c r="X36" s="48">
        <f>IF('Данные индикаторов'!BH38="No data","x",'Данные индикаторов'!BH38/'Данные индикаторов'!BJ38*100)</f>
        <v>4.7219636665327585</v>
      </c>
      <c r="Y36" s="309">
        <f t="shared" si="47"/>
        <v>9.6</v>
      </c>
      <c r="Z36" s="309">
        <f>IF('Данные индикаторов'!BF38="No data","x",ROUND(IF('Данные индикаторов'!BF38&gt;Z$55,0,IF('Данные индикаторов'!BF38&lt;Z$54,10,(Z$55-'Данные индикаторов'!BF38)/(Z$55-Z$54)*10)),1))</f>
        <v>0</v>
      </c>
      <c r="AA36" s="309">
        <f>IF('Данные индикаторов'!BG38="No data","x",ROUND(IF('Данные индикаторов'!BG38&gt;AA$55,0,IF('Данные индикаторов'!BG38&lt;AA$54,10,(AA$55-'Данные индикаторов'!BG38)/(AA$55-AA$54)*10)),1))</f>
        <v>0</v>
      </c>
      <c r="AB36" s="303">
        <f t="shared" si="9"/>
        <v>3.2</v>
      </c>
      <c r="AC36" s="309">
        <f>IF('Данные индикаторов'!BI38="No data","x",ROUND(IF('Данные индикаторов'!BI38&gt;AC$55,0,IF('Данные индикаторов'!BI38&lt;AC$54,10,(AC$55-'Данные индикаторов'!BI38)/(AC$55-AC$54)*10)),1))</f>
        <v>6.6</v>
      </c>
      <c r="AD36" s="309">
        <f>IF('Данные индикаторов'!R38="No data","x",ROUND(IF('Данные индикаторов'!R38&gt;AD$55,10,IF('Данные индикаторов'!R38&lt;AD$54,0,10-(AD$55-'Данные индикаторов'!R38)/(AD$55-AD$54)*10)),1))</f>
        <v>1.7</v>
      </c>
      <c r="AE36" s="309" t="str">
        <f>IF('Данные индикаторов'!AS38="No data","x",ROUND(IF('Данные индикаторов'!AS38&gt;AE$55,0,IF('Данные индикаторов'!AS38&lt;AE$54,10,(AE$55-'Данные индикаторов'!AS38)/(AE$55-AE$54)*10)),1))</f>
        <v>x</v>
      </c>
      <c r="AF36" s="303">
        <f t="shared" si="10"/>
        <v>4.2</v>
      </c>
      <c r="AG36" s="299">
        <f t="shared" si="11"/>
        <v>3.9</v>
      </c>
    </row>
    <row r="37" spans="1:33" ht="15.75">
      <c r="A37" s="329" t="s">
        <v>251</v>
      </c>
      <c r="B37" s="330" t="s">
        <v>255</v>
      </c>
      <c r="C37" s="328" t="s">
        <v>97</v>
      </c>
      <c r="D37" s="309">
        <f>IF('Данные индикаторов'!AT39="No data","x",ROUND(IF('Данные индикаторов'!AT39&gt;D$55,0,IF('Данные индикаторов'!AT39&lt;D$54,10,(D$55-'Данные индикаторов'!AT39)/(D$55-D$54)*10)),1))</f>
        <v>6.5</v>
      </c>
      <c r="E37" s="303">
        <f t="shared" si="0"/>
        <v>6.5</v>
      </c>
      <c r="F37" s="309">
        <f>IF('Данные индикаторов'!AU39="No data","x",ROUND(IF('Данные индикаторов'!AU39&gt;F$55,0,IF('Данные индикаторов'!AU39&lt;F$54,10,(F$55-'Данные индикаторов'!AU39)/(F$55-F$54)*10)),1))</f>
        <v>5.6</v>
      </c>
      <c r="G37" s="309">
        <f>IF('Данные индикаторов'!AV39="No data","x",ROUND(IF('Данные индикаторов'!AV39&gt;G$55,0,IF('Данные индикаторов'!AV39&lt;G$54,10,(G$55-'Данные индикаторов'!AV39)/(G$55-G$54)*10)),1))</f>
        <v>0</v>
      </c>
      <c r="H37" s="303">
        <f t="shared" si="1"/>
        <v>3.3</v>
      </c>
      <c r="I37" s="69">
        <f>IF('Данные индикаторов'!AW39="No data","x",'Данные индикаторов'!AW39/'Данные индикаторов'!BK39)</f>
        <v>3.6485697606538237E-4</v>
      </c>
      <c r="J37" s="309">
        <f t="shared" si="46"/>
        <v>6.4</v>
      </c>
      <c r="K37" s="309">
        <f>IF('Данные индикаторов'!AX39="No data","x",ROUND(IF('Данные индикаторов'!AX39&gt;K$55,10,IF('Данные индикаторов'!AX39&lt;K$54,0,10-(K$55-'Данные индикаторов'!AX39)/(K$55-K$54)*10)),1))</f>
        <v>0</v>
      </c>
      <c r="L37" s="309">
        <f>IF('Данные индикаторов'!AY39="No data","x",ROUND(IF('Данные индикаторов'!AY39&gt;L$55,10,IF('Данные индикаторов'!AY39&lt;L$54,0,10-(L$55-'Данные индикаторов'!AY39)/(L$55-L$54)*10)),1))</f>
        <v>0.7</v>
      </c>
      <c r="M37" s="309">
        <f t="shared" si="3"/>
        <v>0.7</v>
      </c>
      <c r="N37" s="306">
        <f t="shared" si="4"/>
        <v>4.0999999999999996</v>
      </c>
      <c r="O37" s="309">
        <f>IF('Данные индикаторов'!AZ39="No data","x",ROUND(IF('Данные индикаторов'!AZ39&gt;O$55,0,IF('Данные индикаторов'!AZ39&lt;O$54,10,(O$55-'Данные индикаторов'!AZ39)/(O$55-O$54)*10)),1))</f>
        <v>2.8</v>
      </c>
      <c r="P37" s="309">
        <f>IF('Данные индикаторов'!BA39="No data","x",ROUND(IF('Данные индикаторов'!BA39&gt;P$55,0,IF('Данные индикаторов'!BA39&lt;P$54,10,(P$55-'Данные индикаторов'!BA39)/(P$55-P$54)*10)),1))</f>
        <v>0</v>
      </c>
      <c r="Q37" s="309" t="str">
        <f>IF('Данные индикаторов'!BB39="No data","x",ROUND(IF('Данные индикаторов'!BB39&gt;Q$55,0,IF('Данные индикаторов'!BB39&lt;Q$54,10,(Q$55-'Данные индикаторов'!BB39)/(Q$55-Q$54)*10)),1))</f>
        <v>x</v>
      </c>
      <c r="R37" s="309" t="str">
        <f>IF('Данные индикаторов'!BC39="No data","x",ROUND(IF('Данные индикаторов'!BC39&gt;R$55,0,IF('Данные индикаторов'!BC39&lt;R$54,10,(R$55-'Данные индикаторов'!BC39)/(R$55-R$54)*10)),1))</f>
        <v>x</v>
      </c>
      <c r="S37" s="303">
        <f t="shared" si="48"/>
        <v>1.4</v>
      </c>
      <c r="T37" s="299">
        <f t="shared" si="49"/>
        <v>3.8</v>
      </c>
      <c r="U37" s="309">
        <f>IF('Данные индикаторов'!BD39="No data","x",ROUND(IF('Данные индикаторов'!BD39&gt;U$55,0,IF('Данные индикаторов'!BD39&lt;U$54,10,(U$55-'Данные индикаторов'!BD39)/(U$55-U$54)*10)),1))</f>
        <v>5.7</v>
      </c>
      <c r="V37" s="309">
        <f>IF('Данные индикаторов'!BE39="No data","x",ROUND(IF('Данные индикаторов'!BE39&gt;V$55,0,IF('Данные индикаторов'!BE39&lt;V$54,10,(V$55-'Данные индикаторов'!BE39)/(V$55-V$54)*10)),1))</f>
        <v>6.7</v>
      </c>
      <c r="W37" s="303">
        <f t="shared" si="7"/>
        <v>6.2</v>
      </c>
      <c r="X37" s="48">
        <f>IF('Данные индикаторов'!BH39="No data","x",'Данные индикаторов'!BH39/'Данные индикаторов'!BJ39*100)</f>
        <v>4.9172779339566564</v>
      </c>
      <c r="Y37" s="309">
        <f t="shared" si="47"/>
        <v>9.6</v>
      </c>
      <c r="Z37" s="309">
        <f>IF('Данные индикаторов'!BF39="No data","x",ROUND(IF('Данные индикаторов'!BF39&gt;Z$55,0,IF('Данные индикаторов'!BF39&lt;Z$54,10,(Z$55-'Данные индикаторов'!BF39)/(Z$55-Z$54)*10)),1))</f>
        <v>0</v>
      </c>
      <c r="AA37" s="309">
        <f>IF('Данные индикаторов'!BG39="No data","x",ROUND(IF('Данные индикаторов'!BG39&gt;AA$55,0,IF('Данные индикаторов'!BG39&lt;AA$54,10,(AA$55-'Данные индикаторов'!BG39)/(AA$55-AA$54)*10)),1))</f>
        <v>0</v>
      </c>
      <c r="AB37" s="303">
        <f t="shared" si="9"/>
        <v>3.2</v>
      </c>
      <c r="AC37" s="309">
        <f>IF('Данные индикаторов'!BI39="No data","x",ROUND(IF('Данные индикаторов'!BI39&gt;AC$55,0,IF('Данные индикаторов'!BI39&lt;AC$54,10,(AC$55-'Данные индикаторов'!BI39)/(AC$55-AC$54)*10)),1))</f>
        <v>6.6</v>
      </c>
      <c r="AD37" s="309">
        <f>IF('Данные индикаторов'!R39="No data","x",ROUND(IF('Данные индикаторов'!R39&gt;AD$55,10,IF('Данные индикаторов'!R39&lt;AD$54,0,10-(AD$55-'Данные индикаторов'!R39)/(AD$55-AD$54)*10)),1))</f>
        <v>0.6</v>
      </c>
      <c r="AE37" s="309" t="str">
        <f>IF('Данные индикаторов'!AS39="No data","x",ROUND(IF('Данные индикаторов'!AS39&gt;AE$55,0,IF('Данные индикаторов'!AS39&lt;AE$54,10,(AE$55-'Данные индикаторов'!AS39)/(AE$55-AE$54)*10)),1))</f>
        <v>x</v>
      </c>
      <c r="AF37" s="303">
        <f t="shared" si="10"/>
        <v>3.6</v>
      </c>
      <c r="AG37" s="299">
        <f t="shared" si="11"/>
        <v>4.3</v>
      </c>
    </row>
    <row r="38" spans="1:33" ht="15.75">
      <c r="A38" s="329" t="s">
        <v>251</v>
      </c>
      <c r="B38" s="330" t="s">
        <v>256</v>
      </c>
      <c r="C38" s="328" t="s">
        <v>98</v>
      </c>
      <c r="D38" s="309">
        <f>IF('Данные индикаторов'!AT40="No data","x",ROUND(IF('Данные индикаторов'!AT40&gt;D$55,0,IF('Данные индикаторов'!AT40&lt;D$54,10,(D$55-'Данные индикаторов'!AT40)/(D$55-D$54)*10)),1))</f>
        <v>6.5</v>
      </c>
      <c r="E38" s="303">
        <f t="shared" si="0"/>
        <v>6.5</v>
      </c>
      <c r="F38" s="309">
        <f>IF('Данные индикаторов'!AU40="No data","x",ROUND(IF('Данные индикаторов'!AU40&gt;F$55,0,IF('Данные индикаторов'!AU40&lt;F$54,10,(F$55-'Данные индикаторов'!AU40)/(F$55-F$54)*10)),1))</f>
        <v>5.6</v>
      </c>
      <c r="G38" s="309">
        <f>IF('Данные индикаторов'!AV40="No data","x",ROUND(IF('Данные индикаторов'!AV40&gt;G$55,0,IF('Данные индикаторов'!AV40&lt;G$54,10,(G$55-'Данные индикаторов'!AV40)/(G$55-G$54)*10)),1))</f>
        <v>0</v>
      </c>
      <c r="H38" s="303">
        <f t="shared" si="1"/>
        <v>3.3</v>
      </c>
      <c r="I38" s="69">
        <f>IF('Данные индикаторов'!AW40="No data","x",'Данные индикаторов'!AW40/'Данные индикаторов'!BK40)</f>
        <v>3.8216560509554139E-4</v>
      </c>
      <c r="J38" s="309">
        <f t="shared" si="46"/>
        <v>6.2</v>
      </c>
      <c r="K38" s="309">
        <f>IF('Данные индикаторов'!AX40="No data","x",ROUND(IF('Данные индикаторов'!AX40&gt;K$55,10,IF('Данные индикаторов'!AX40&lt;K$54,0,10-(K$55-'Данные индикаторов'!AX40)/(K$55-K$54)*10)),1))</f>
        <v>0</v>
      </c>
      <c r="L38" s="309">
        <f>IF('Данные индикаторов'!AY40="No data","x",ROUND(IF('Данные индикаторов'!AY40&gt;L$55,10,IF('Данные индикаторов'!AY40&lt;L$54,0,10-(L$55-'Данные индикаторов'!AY40)/(L$55-L$54)*10)),1))</f>
        <v>0.7</v>
      </c>
      <c r="M38" s="309">
        <f t="shared" si="3"/>
        <v>0.7</v>
      </c>
      <c r="N38" s="306">
        <f t="shared" si="4"/>
        <v>4</v>
      </c>
      <c r="O38" s="309">
        <f>IF('Данные индикаторов'!AZ40="No data","x",ROUND(IF('Данные индикаторов'!AZ40&gt;O$55,0,IF('Данные индикаторов'!AZ40&lt;O$54,10,(O$55-'Данные индикаторов'!AZ40)/(O$55-O$54)*10)),1))</f>
        <v>2.8</v>
      </c>
      <c r="P38" s="309">
        <f>IF('Данные индикаторов'!BA40="No data","x",ROUND(IF('Данные индикаторов'!BA40&gt;P$55,0,IF('Данные индикаторов'!BA40&lt;P$54,10,(P$55-'Данные индикаторов'!BA40)/(P$55-P$54)*10)),1))</f>
        <v>0</v>
      </c>
      <c r="Q38" s="309" t="str">
        <f>IF('Данные индикаторов'!BB40="No data","x",ROUND(IF('Данные индикаторов'!BB40&gt;Q$55,0,IF('Данные индикаторов'!BB40&lt;Q$54,10,(Q$55-'Данные индикаторов'!BB40)/(Q$55-Q$54)*10)),1))</f>
        <v>x</v>
      </c>
      <c r="R38" s="309" t="str">
        <f>IF('Данные индикаторов'!BC40="No data","x",ROUND(IF('Данные индикаторов'!BC40&gt;R$55,0,IF('Данные индикаторов'!BC40&lt;R$54,10,(R$55-'Данные индикаторов'!BC40)/(R$55-R$54)*10)),1))</f>
        <v>x</v>
      </c>
      <c r="S38" s="303">
        <f t="shared" si="48"/>
        <v>1.4</v>
      </c>
      <c r="T38" s="299">
        <f t="shared" si="49"/>
        <v>3.8</v>
      </c>
      <c r="U38" s="309">
        <f>IF('Данные индикаторов'!BD40="No data","x",ROUND(IF('Данные индикаторов'!BD40&gt;U$55,0,IF('Данные индикаторов'!BD40&lt;U$54,10,(U$55-'Данные индикаторов'!BD40)/(U$55-U$54)*10)),1))</f>
        <v>5.7</v>
      </c>
      <c r="V38" s="309">
        <f>IF('Данные индикаторов'!BE40="No data","x",ROUND(IF('Данные индикаторов'!BE40&gt;V$55,0,IF('Данные индикаторов'!BE40&lt;V$54,10,(V$55-'Данные индикаторов'!BE40)/(V$55-V$54)*10)),1))</f>
        <v>6.2</v>
      </c>
      <c r="W38" s="303">
        <f t="shared" si="7"/>
        <v>6</v>
      </c>
      <c r="X38" s="48">
        <f>IF('Данные индикаторов'!BH40="No data","x",'Данные индикаторов'!BH40/'Данные индикаторов'!BJ40*100)</f>
        <v>6.4396973331984393</v>
      </c>
      <c r="Y38" s="309">
        <f t="shared" si="47"/>
        <v>9.5</v>
      </c>
      <c r="Z38" s="309">
        <f>IF('Данные индикаторов'!BF40="No data","x",ROUND(IF('Данные индикаторов'!BF40&gt;Z$55,0,IF('Данные индикаторов'!BF40&lt;Z$54,10,(Z$55-'Данные индикаторов'!BF40)/(Z$55-Z$54)*10)),1))</f>
        <v>0.7</v>
      </c>
      <c r="AA38" s="309">
        <f>IF('Данные индикаторов'!BG40="No data","x",ROUND(IF('Данные индикаторов'!BG40&gt;AA$55,0,IF('Данные индикаторов'!BG40&lt;AA$54,10,(AA$55-'Данные индикаторов'!BG40)/(AA$55-AA$54)*10)),1))</f>
        <v>0.1</v>
      </c>
      <c r="AB38" s="303">
        <f t="shared" si="9"/>
        <v>3.4</v>
      </c>
      <c r="AC38" s="309">
        <f>IF('Данные индикаторов'!BI40="No data","x",ROUND(IF('Данные индикаторов'!BI40&gt;AC$55,0,IF('Данные индикаторов'!BI40&lt;AC$54,10,(AC$55-'Данные индикаторов'!BI40)/(AC$55-AC$54)*10)),1))</f>
        <v>6.6</v>
      </c>
      <c r="AD38" s="309">
        <f>IF('Данные индикаторов'!R40="No data","x",ROUND(IF('Данные индикаторов'!R40&gt;AD$55,10,IF('Данные индикаторов'!R40&lt;AD$54,0,10-(AD$55-'Данные индикаторов'!R40)/(AD$55-AD$54)*10)),1))</f>
        <v>0</v>
      </c>
      <c r="AE38" s="309" t="str">
        <f>IF('Данные индикаторов'!AS40="No data","x",ROUND(IF('Данные индикаторов'!AS40&gt;AE$55,0,IF('Данные индикаторов'!AS40&lt;AE$54,10,(AE$55-'Данные индикаторов'!AS40)/(AE$55-AE$54)*10)),1))</f>
        <v>x</v>
      </c>
      <c r="AF38" s="303">
        <f t="shared" si="10"/>
        <v>3.3</v>
      </c>
      <c r="AG38" s="299">
        <f t="shared" si="11"/>
        <v>4.2</v>
      </c>
    </row>
    <row r="39" spans="1:33" ht="15.75">
      <c r="A39" s="341" t="s">
        <v>251</v>
      </c>
      <c r="B39" s="330" t="s">
        <v>257</v>
      </c>
      <c r="C39" s="328" t="s">
        <v>99</v>
      </c>
      <c r="D39" s="310">
        <f>IF('Данные индикаторов'!AT41="No data","x",ROUND(IF('Данные индикаторов'!AT41&gt;D$55,0,IF('Данные индикаторов'!AT41&lt;D$54,10,(D$55-'Данные индикаторов'!AT41)/(D$55-D$54)*10)),1))</f>
        <v>6.5</v>
      </c>
      <c r="E39" s="304">
        <f t="shared" si="0"/>
        <v>6.5</v>
      </c>
      <c r="F39" s="310">
        <f>IF('Данные индикаторов'!AU41="No data","x",ROUND(IF('Данные индикаторов'!AU41&gt;F$55,0,IF('Данные индикаторов'!AU41&lt;F$54,10,(F$55-'Данные индикаторов'!AU41)/(F$55-F$54)*10)),1))</f>
        <v>5.6</v>
      </c>
      <c r="G39" s="310">
        <f>IF('Данные индикаторов'!AV41="No data","x",ROUND(IF('Данные индикаторов'!AV41&gt;G$55,0,IF('Данные индикаторов'!AV41&lt;G$54,10,(G$55-'Данные индикаторов'!AV41)/(G$55-G$54)*10)),1))</f>
        <v>0</v>
      </c>
      <c r="H39" s="304">
        <f t="shared" si="1"/>
        <v>3.3</v>
      </c>
      <c r="I39" s="99">
        <f>IF('Данные индикаторов'!AW41="No data","x",'Данные индикаторов'!AW41/'Данные индикаторов'!BK41)</f>
        <v>3.3774655498513916E-4</v>
      </c>
      <c r="J39" s="310">
        <f t="shared" si="46"/>
        <v>6.6</v>
      </c>
      <c r="K39" s="310">
        <f>IF('Данные индикаторов'!AX41="No data","x",ROUND(IF('Данные индикаторов'!AX41&gt;K$55,10,IF('Данные индикаторов'!AX41&lt;K$54,0,10-(K$55-'Данные индикаторов'!AX41)/(K$55-K$54)*10)),1))</f>
        <v>0</v>
      </c>
      <c r="L39" s="310">
        <f>IF('Данные индикаторов'!AY41="No data","x",ROUND(IF('Данные индикаторов'!AY41&gt;L$55,10,IF('Данные индикаторов'!AY41&lt;L$54,0,10-(L$55-'Данные индикаторов'!AY41)/(L$55-L$54)*10)),1))</f>
        <v>0.7</v>
      </c>
      <c r="M39" s="310">
        <f t="shared" si="3"/>
        <v>0.7</v>
      </c>
      <c r="N39" s="307">
        <f t="shared" si="4"/>
        <v>4.3</v>
      </c>
      <c r="O39" s="310">
        <f>IF('Данные индикаторов'!AZ41="No data","x",ROUND(IF('Данные индикаторов'!AZ41&gt;O$55,0,IF('Данные индикаторов'!AZ41&lt;O$54,10,(O$55-'Данные индикаторов'!AZ41)/(O$55-O$54)*10)),1))</f>
        <v>2.8</v>
      </c>
      <c r="P39" s="310">
        <f>IF('Данные индикаторов'!BA41="No data","x",ROUND(IF('Данные индикаторов'!BA41&gt;P$55,0,IF('Данные индикаторов'!BA41&lt;P$54,10,(P$55-'Данные индикаторов'!BA41)/(P$55-P$54)*10)),1))</f>
        <v>0</v>
      </c>
      <c r="Q39" s="310" t="str">
        <f>IF('Данные индикаторов'!BB41="No data","x",ROUND(IF('Данные индикаторов'!BB41&gt;Q$55,0,IF('Данные индикаторов'!BB41&lt;Q$54,10,(Q$55-'Данные индикаторов'!BB41)/(Q$55-Q$54)*10)),1))</f>
        <v>x</v>
      </c>
      <c r="R39" s="310" t="str">
        <f>IF('Данные индикаторов'!BC41="No data","x",ROUND(IF('Данные индикаторов'!BC41&gt;R$55,0,IF('Данные индикаторов'!BC41&lt;R$54,10,(R$55-'Данные индикаторов'!BC41)/(R$55-R$54)*10)),1))</f>
        <v>x</v>
      </c>
      <c r="S39" s="304">
        <f t="shared" si="48"/>
        <v>1.4</v>
      </c>
      <c r="T39" s="300">
        <f t="shared" si="49"/>
        <v>3.9</v>
      </c>
      <c r="U39" s="310">
        <f>IF('Данные индикаторов'!BD41="No data","x",ROUND(IF('Данные индикаторов'!BD41&gt;U$55,0,IF('Данные индикаторов'!BD41&lt;U$54,10,(U$55-'Данные индикаторов'!BD41)/(U$55-U$54)*10)),1))</f>
        <v>5.7</v>
      </c>
      <c r="V39" s="310">
        <f>IF('Данные индикаторов'!BE41="No data","x",ROUND(IF('Данные индикаторов'!BE41&gt;V$55,0,IF('Данные индикаторов'!BE41&lt;V$54,10,(V$55-'Данные индикаторов'!BE41)/(V$55-V$54)*10)),1))</f>
        <v>6.9</v>
      </c>
      <c r="W39" s="304">
        <f t="shared" si="7"/>
        <v>6.3</v>
      </c>
      <c r="X39" s="100">
        <f>IF('Данные индикаторов'!BH41="No data","x",'Данные индикаторов'!BH41/'Данные индикаторов'!BJ41*100)</f>
        <v>5.9160965159477898</v>
      </c>
      <c r="Y39" s="310">
        <f t="shared" si="47"/>
        <v>9.5</v>
      </c>
      <c r="Z39" s="310">
        <f>IF('Данные индикаторов'!BF41="No data","x",ROUND(IF('Данные индикаторов'!BF41&gt;Z$55,0,IF('Данные индикаторов'!BF41&lt;Z$54,10,(Z$55-'Данные индикаторов'!BF41)/(Z$55-Z$54)*10)),1))</f>
        <v>0.1</v>
      </c>
      <c r="AA39" s="310">
        <f>IF('Данные индикаторов'!BG41="No data","x",ROUND(IF('Данные индикаторов'!BG41&gt;AA$55,0,IF('Данные индикаторов'!BG41&lt;AA$54,10,(AA$55-'Данные индикаторов'!BG41)/(AA$55-AA$54)*10)),1))</f>
        <v>0</v>
      </c>
      <c r="AB39" s="304">
        <f t="shared" si="9"/>
        <v>3.2</v>
      </c>
      <c r="AC39" s="310">
        <f>IF('Данные индикаторов'!BI41="No data","x",ROUND(IF('Данные индикаторов'!BI41&gt;AC$55,0,IF('Данные индикаторов'!BI41&lt;AC$54,10,(AC$55-'Данные индикаторов'!BI41)/(AC$55-AC$54)*10)),1))</f>
        <v>6.6</v>
      </c>
      <c r="AD39" s="310">
        <f>IF('Данные индикаторов'!R41="No data","x",ROUND(IF('Данные индикаторов'!R41&gt;AD$55,10,IF('Данные индикаторов'!R41&lt;AD$54,0,10-(AD$55-'Данные индикаторов'!R41)/(AD$55-AD$54)*10)),1))</f>
        <v>0</v>
      </c>
      <c r="AE39" s="310" t="str">
        <f>IF('Данные индикаторов'!AS41="No data","x",ROUND(IF('Данные индикаторов'!AS41&gt;AE$55,0,IF('Данные индикаторов'!AS41&lt;AE$54,10,(AE$55-'Данные индикаторов'!AS41)/(AE$55-AE$54)*10)),1))</f>
        <v>x</v>
      </c>
      <c r="AF39" s="304">
        <f t="shared" si="10"/>
        <v>3.3</v>
      </c>
      <c r="AG39" s="300">
        <f t="shared" si="11"/>
        <v>4.3</v>
      </c>
    </row>
    <row r="40" spans="1:33" ht="15.75">
      <c r="A40" s="329" t="s">
        <v>258</v>
      </c>
      <c r="B40" s="339" t="s">
        <v>259</v>
      </c>
      <c r="C40" s="340" t="s">
        <v>100</v>
      </c>
      <c r="D40" s="309">
        <f>IF('Данные индикаторов'!AT42="No data","x",ROUND(IF('Данные индикаторов'!AT42&gt;D$55,0,IF('Данные индикаторов'!AT42&lt;D$54,10,(D$55-'Данные индикаторов'!AT42)/(D$55-D$54)*10)),1))</f>
        <v>4.3</v>
      </c>
      <c r="E40" s="303">
        <f t="shared" si="0"/>
        <v>4.3</v>
      </c>
      <c r="F40" s="309">
        <f>IF('Данные индикаторов'!AU42="No data","x",ROUND(IF('Данные индикаторов'!AU42&gt;F$55,0,IF('Данные индикаторов'!AU42&lt;F$54,10,(F$55-'Данные индикаторов'!AU42)/(F$55-F$54)*10)),1))</f>
        <v>9.5</v>
      </c>
      <c r="G40" s="309">
        <f>IF('Данные индикаторов'!AV42="No data","x",ROUND(IF('Данные индикаторов'!AV42&gt;G$55,0,IF('Данные индикаторов'!AV42&lt;G$54,10,(G$55-'Данные индикаторов'!AV42)/(G$55-G$54)*10)),1))</f>
        <v>0.5</v>
      </c>
      <c r="H40" s="303">
        <f t="shared" si="1"/>
        <v>7</v>
      </c>
      <c r="I40" s="69">
        <f>IF('Данные индикаторов'!AW42="No data","x",'Данные индикаторов'!AW42/'Данные индикаторов'!BK42)</f>
        <v>1.2472721684339942E-3</v>
      </c>
      <c r="J40" s="309">
        <f t="shared" si="46"/>
        <v>0</v>
      </c>
      <c r="K40" s="309">
        <f>IF('Данные индикаторов'!AX42="No data","x",ROUND(IF('Данные индикаторов'!AX42&gt;K$55,10,IF('Данные индикаторов'!AX42&lt;K$54,0,10-(K$55-'Данные индикаторов'!AX42)/(K$55-K$54)*10)),1))</f>
        <v>2.7</v>
      </c>
      <c r="L40" s="309">
        <f>IF('Данные индикаторов'!AY42="No data","x",ROUND(IF('Данные индикаторов'!AY42&gt;L$55,10,IF('Данные индикаторов'!AY42&lt;L$54,0,10-(L$55-'Данные индикаторов'!AY42)/(L$55-L$54)*10)),1))</f>
        <v>1.3</v>
      </c>
      <c r="M40" s="309">
        <f t="shared" si="3"/>
        <v>2.7</v>
      </c>
      <c r="N40" s="306">
        <f t="shared" si="4"/>
        <v>1.4</v>
      </c>
      <c r="O40" s="309">
        <f>IF('Данные индикаторов'!AZ42="No data","x",ROUND(IF('Данные индикаторов'!AZ42&gt;O$55,0,IF('Данные индикаторов'!AZ42&lt;O$54,10,(O$55-'Данные индикаторов'!AZ42)/(O$55-O$54)*10)),1))</f>
        <v>0</v>
      </c>
      <c r="P40" s="309">
        <f>IF('Данные индикаторов'!BA42="No data","x",ROUND(IF('Данные индикаторов'!BA42&gt;P$55,0,IF('Данные индикаторов'!BA42&lt;P$54,10,(P$55-'Данные индикаторов'!BA42)/(P$55-P$54)*10)),1))</f>
        <v>0</v>
      </c>
      <c r="Q40" s="309">
        <f>IF('Данные индикаторов'!BB42="No data","x",ROUND(IF('Данные индикаторов'!BB42&gt;Q$55,0,IF('Данные индикаторов'!BB42&lt;Q$54,10,(Q$55-'Данные индикаторов'!BB42)/(Q$55-Q$54)*10)),1))</f>
        <v>5.6</v>
      </c>
      <c r="R40" s="309">
        <f>IF('Данные индикаторов'!BC42="No data","x",ROUND(IF('Данные индикаторов'!BC42&gt;R$55,0,IF('Данные индикаторов'!BC42&lt;R$54,10,(R$55-'Данные индикаторов'!BC42)/(R$55-R$54)*10)),1))</f>
        <v>0</v>
      </c>
      <c r="S40" s="303">
        <f t="shared" si="48"/>
        <v>1.4</v>
      </c>
      <c r="T40" s="301">
        <f t="shared" si="49"/>
        <v>3.5</v>
      </c>
      <c r="U40" s="309">
        <f>IF('Данные индикаторов'!BD42="No data","x",ROUND(IF('Данные индикаторов'!BD42&gt;U$55,0,IF('Данные индикаторов'!BD42&lt;U$54,10,(U$55-'Данные индикаторов'!BD42)/(U$55-U$54)*10)),1))</f>
        <v>4.5</v>
      </c>
      <c r="V40" s="309">
        <f>IF('Данные индикаторов'!BE42="No data","x",ROUND(IF('Данные индикаторов'!BE42&gt;V$55,0,IF('Данные индикаторов'!BE42&lt;V$54,10,(V$55-'Данные индикаторов'!BE42)/(V$55-V$54)*10)),1))</f>
        <v>6.3</v>
      </c>
      <c r="W40" s="303">
        <f t="shared" si="7"/>
        <v>5.4</v>
      </c>
      <c r="X40" s="48">
        <f>IF('Данные индикаторов'!BH42="No data","x",'Данные индикаторов'!BH42/'Данные индикаторов'!BJ42*100)</f>
        <v>150.53893268897619</v>
      </c>
      <c r="Y40" s="309">
        <f t="shared" si="47"/>
        <v>0</v>
      </c>
      <c r="Z40" s="309">
        <f>IF('Данные индикаторов'!BF42="No data","x",ROUND(IF('Данные индикаторов'!BF42&gt;Z$55,0,IF('Данные индикаторов'!BF42&lt;Z$54,10,(Z$55-'Данные индикаторов'!BF42)/(Z$55-Z$54)*10)),1))</f>
        <v>0</v>
      </c>
      <c r="AA40" s="309">
        <f>IF('Данные индикаторов'!BG42="No data","x",ROUND(IF('Данные индикаторов'!BG42&gt;AA$55,0,IF('Данные индикаторов'!BG42&lt;AA$54,10,(AA$55-'Данные индикаторов'!BG42)/(AA$55-AA$54)*10)),1))</f>
        <v>0</v>
      </c>
      <c r="AB40" s="303">
        <f t="shared" si="9"/>
        <v>0</v>
      </c>
      <c r="AC40" s="309">
        <f>IF('Данные индикаторов'!BI42="No data","x",ROUND(IF('Данные индикаторов'!BI42&gt;AC$55,0,IF('Данные индикаторов'!BI42&lt;AC$54,10,(AC$55-'Данные индикаторов'!BI42)/(AC$55-AC$54)*10)),1))</f>
        <v>8.8000000000000007</v>
      </c>
      <c r="AD40" s="309">
        <f>IF('Данные индикаторов'!R42="No data","x",ROUND(IF('Данные индикаторов'!R42&gt;AD$55,10,IF('Данные индикаторов'!R42&lt;AD$54,0,10-(AD$55-'Данные индикаторов'!R42)/(AD$55-AD$54)*10)),1))</f>
        <v>2.5</v>
      </c>
      <c r="AE40" s="309">
        <f>IF('Данные индикаторов'!AS42="No data","x",ROUND(IF('Данные индикаторов'!AS42&gt;AE$55,0,IF('Данные индикаторов'!AS42&lt;AE$54,10,(AE$55-'Данные индикаторов'!AS42)/(AE$55-AE$54)*10)),1))</f>
        <v>7.6</v>
      </c>
      <c r="AF40" s="303">
        <f t="shared" si="10"/>
        <v>6.3</v>
      </c>
      <c r="AG40" s="299">
        <f t="shared" si="11"/>
        <v>3.9</v>
      </c>
    </row>
    <row r="41" spans="1:33" ht="15.75">
      <c r="A41" s="329" t="s">
        <v>258</v>
      </c>
      <c r="B41" s="330" t="s">
        <v>260</v>
      </c>
      <c r="C41" s="328" t="s">
        <v>101</v>
      </c>
      <c r="D41" s="309">
        <f>IF('Данные индикаторов'!AT43="No data","x",ROUND(IF('Данные индикаторов'!AT43&gt;D$55,0,IF('Данные индикаторов'!AT43&lt;D$54,10,(D$55-'Данные индикаторов'!AT43)/(D$55-D$54)*10)),1))</f>
        <v>4.3</v>
      </c>
      <c r="E41" s="303">
        <f t="shared" si="0"/>
        <v>4.3</v>
      </c>
      <c r="F41" s="309">
        <f>IF('Данные индикаторов'!AU43="No data","x",ROUND(IF('Данные индикаторов'!AU43&gt;F$55,0,IF('Данные индикаторов'!AU43&lt;F$54,10,(F$55-'Данные индикаторов'!AU43)/(F$55-F$54)*10)),1))</f>
        <v>9.1</v>
      </c>
      <c r="G41" s="309">
        <f>IF('Данные индикаторов'!AV43="No data","x",ROUND(IF('Данные индикаторов'!AV43&gt;G$55,0,IF('Данные индикаторов'!AV43&lt;G$54,10,(G$55-'Данные индикаторов'!AV43)/(G$55-G$54)*10)),1))</f>
        <v>0.5</v>
      </c>
      <c r="H41" s="303">
        <f t="shared" si="1"/>
        <v>6.5</v>
      </c>
      <c r="I41" s="69">
        <f>IF('Данные индикаторов'!AW43="No data","x",'Данные индикаторов'!AW43/'Данные индикаторов'!BK43)</f>
        <v>5.3718130311614732E-3</v>
      </c>
      <c r="J41" s="309">
        <f t="shared" si="46"/>
        <v>0</v>
      </c>
      <c r="K41" s="309">
        <f>IF('Данные индикаторов'!AX43="No data","x",ROUND(IF('Данные индикаторов'!AX43&gt;K$55,10,IF('Данные индикаторов'!AX43&lt;K$54,0,10-(K$55-'Данные индикаторов'!AX43)/(K$55-K$54)*10)),1))</f>
        <v>2.7</v>
      </c>
      <c r="L41" s="309">
        <f>IF('Данные индикаторов'!AY43="No data","x",ROUND(IF('Данные индикаторов'!AY43&gt;L$55,10,IF('Данные индикаторов'!AY43&lt;L$54,0,10-(L$55-'Данные индикаторов'!AY43)/(L$55-L$54)*10)),1))</f>
        <v>1.3</v>
      </c>
      <c r="M41" s="309">
        <f t="shared" si="3"/>
        <v>2.7</v>
      </c>
      <c r="N41" s="306">
        <f t="shared" si="4"/>
        <v>1.4</v>
      </c>
      <c r="O41" s="309">
        <f>IF('Данные индикаторов'!AZ43="No data","x",ROUND(IF('Данные индикаторов'!AZ43&gt;O$55,0,IF('Данные индикаторов'!AZ43&lt;O$54,10,(O$55-'Данные индикаторов'!AZ43)/(O$55-O$54)*10)),1))</f>
        <v>0</v>
      </c>
      <c r="P41" s="309">
        <f>IF('Данные индикаторов'!BA43="No data","x",ROUND(IF('Данные индикаторов'!BA43&gt;P$55,0,IF('Данные индикаторов'!BA43&lt;P$54,10,(P$55-'Данные индикаторов'!BA43)/(P$55-P$54)*10)),1))</f>
        <v>0</v>
      </c>
      <c r="Q41" s="309">
        <f>IF('Данные индикаторов'!BB43="No data","x",ROUND(IF('Данные индикаторов'!BB43&gt;Q$55,0,IF('Данные индикаторов'!BB43&lt;Q$54,10,(Q$55-'Данные индикаторов'!BB43)/(Q$55-Q$54)*10)),1))</f>
        <v>5.6</v>
      </c>
      <c r="R41" s="309">
        <f>IF('Данные индикаторов'!BC43="No data","x",ROUND(IF('Данные индикаторов'!BC43&gt;R$55,0,IF('Данные индикаторов'!BC43&lt;R$54,10,(R$55-'Данные индикаторов'!BC43)/(R$55-R$54)*10)),1))</f>
        <v>0</v>
      </c>
      <c r="S41" s="303">
        <f t="shared" si="48"/>
        <v>1.4</v>
      </c>
      <c r="T41" s="301">
        <f t="shared" si="49"/>
        <v>3.4</v>
      </c>
      <c r="U41" s="309">
        <f>IF('Данные индикаторов'!BD43="No data","x",ROUND(IF('Данные индикаторов'!BD43&gt;U$55,0,IF('Данные индикаторов'!BD43&lt;U$54,10,(U$55-'Данные индикаторов'!BD43)/(U$55-U$54)*10)),1))</f>
        <v>3.9</v>
      </c>
      <c r="V41" s="309">
        <f>IF('Данные индикаторов'!BE43="No data","x",ROUND(IF('Данные индикаторов'!BE43&gt;V$55,0,IF('Данные индикаторов'!BE43&lt;V$54,10,(V$55-'Данные индикаторов'!BE43)/(V$55-V$54)*10)),1))</f>
        <v>6.4</v>
      </c>
      <c r="W41" s="303">
        <f t="shared" si="7"/>
        <v>5.2</v>
      </c>
      <c r="X41" s="48">
        <f>IF('Данные индикаторов'!BH43="No data","x",'Данные индикаторов'!BH43/'Данные индикаторов'!BJ43*100)</f>
        <v>14.390004970197262</v>
      </c>
      <c r="Y41" s="309">
        <f t="shared" si="47"/>
        <v>8.6</v>
      </c>
      <c r="Z41" s="309">
        <f>IF('Данные индикаторов'!BF43="No data","x",ROUND(IF('Данные индикаторов'!BF43&gt;Z$55,0,IF('Данные индикаторов'!BF43&lt;Z$54,10,(Z$55-'Данные индикаторов'!BF43)/(Z$55-Z$54)*10)),1))</f>
        <v>0</v>
      </c>
      <c r="AA41" s="309">
        <f>IF('Данные индикаторов'!BG43="No data","x",ROUND(IF('Данные индикаторов'!BG43&gt;AA$55,0,IF('Данные индикаторов'!BG43&lt;AA$54,10,(AA$55-'Данные индикаторов'!BG43)/(AA$55-AA$54)*10)),1))</f>
        <v>0</v>
      </c>
      <c r="AB41" s="303">
        <f t="shared" si="9"/>
        <v>2.9</v>
      </c>
      <c r="AC41" s="309">
        <f>IF('Данные индикаторов'!BI43="No data","x",ROUND(IF('Данные индикаторов'!BI43&gt;AC$55,0,IF('Данные индикаторов'!BI43&lt;AC$54,10,(AC$55-'Данные индикаторов'!BI43)/(AC$55-AC$54)*10)),1))</f>
        <v>8.8000000000000007</v>
      </c>
      <c r="AD41" s="309">
        <f>IF('Данные индикаторов'!R43="No data","x",ROUND(IF('Данные индикаторов'!R43&gt;AD$55,10,IF('Данные индикаторов'!R43&lt;AD$54,0,10-(AD$55-'Данные индикаторов'!R43)/(AD$55-AD$54)*10)),1))</f>
        <v>1.6</v>
      </c>
      <c r="AE41" s="309">
        <f>IF('Данные индикаторов'!AS43="No data","x",ROUND(IF('Данные индикаторов'!AS43&gt;AE$55,0,IF('Данные индикаторов'!AS43&lt;AE$54,10,(AE$55-'Данные индикаторов'!AS43)/(AE$55-AE$54)*10)),1))</f>
        <v>7.6</v>
      </c>
      <c r="AF41" s="303">
        <f t="shared" si="10"/>
        <v>6</v>
      </c>
      <c r="AG41" s="299">
        <f t="shared" si="11"/>
        <v>4.7</v>
      </c>
    </row>
    <row r="42" spans="1:33" ht="15.75">
      <c r="A42" s="329" t="s">
        <v>258</v>
      </c>
      <c r="B42" s="330" t="s">
        <v>261</v>
      </c>
      <c r="C42" s="328" t="s">
        <v>102</v>
      </c>
      <c r="D42" s="309">
        <f>IF('Данные индикаторов'!AT44="No data","x",ROUND(IF('Данные индикаторов'!AT44&gt;D$55,0,IF('Данные индикаторов'!AT44&lt;D$54,10,(D$55-'Данные индикаторов'!AT44)/(D$55-D$54)*10)),1))</f>
        <v>4.3</v>
      </c>
      <c r="E42" s="303">
        <f t="shared" si="0"/>
        <v>4.3</v>
      </c>
      <c r="F42" s="309">
        <f>IF('Данные индикаторов'!AU44="No data","x",ROUND(IF('Данные индикаторов'!AU44&gt;F$55,0,IF('Данные индикаторов'!AU44&lt;F$54,10,(F$55-'Данные индикаторов'!AU44)/(F$55-F$54)*10)),1))</f>
        <v>9.6999999999999993</v>
      </c>
      <c r="G42" s="309">
        <f>IF('Данные индикаторов'!AV44="No data","x",ROUND(IF('Данные индикаторов'!AV44&gt;G$55,0,IF('Данные индикаторов'!AV44&lt;G$54,10,(G$55-'Данные индикаторов'!AV44)/(G$55-G$54)*10)),1))</f>
        <v>0.5</v>
      </c>
      <c r="H42" s="303">
        <f t="shared" si="1"/>
        <v>7.2</v>
      </c>
      <c r="I42" s="69">
        <f>IF('Данные индикаторов'!AW44="No data","x",'Данные индикаторов'!AW44/'Данные индикаторов'!BK44)</f>
        <v>1.4177189200287445E-3</v>
      </c>
      <c r="J42" s="309">
        <f t="shared" si="46"/>
        <v>0</v>
      </c>
      <c r="K42" s="309">
        <f>IF('Данные индикаторов'!AX44="No data","x",ROUND(IF('Данные индикаторов'!AX44&gt;K$55,10,IF('Данные индикаторов'!AX44&lt;K$54,0,10-(K$55-'Данные индикаторов'!AX44)/(K$55-K$54)*10)),1))</f>
        <v>2.7</v>
      </c>
      <c r="L42" s="309">
        <f>IF('Данные индикаторов'!AY44="No data","x",ROUND(IF('Данные индикаторов'!AY44&gt;L$55,10,IF('Данные индикаторов'!AY44&lt;L$54,0,10-(L$55-'Данные индикаторов'!AY44)/(L$55-L$54)*10)),1))</f>
        <v>1.3</v>
      </c>
      <c r="M42" s="309">
        <f t="shared" si="3"/>
        <v>2.7</v>
      </c>
      <c r="N42" s="306">
        <f t="shared" si="4"/>
        <v>1.4</v>
      </c>
      <c r="O42" s="309">
        <f>IF('Данные индикаторов'!AZ44="No data","x",ROUND(IF('Данные индикаторов'!AZ44&gt;O$55,0,IF('Данные индикаторов'!AZ44&lt;O$54,10,(O$55-'Данные индикаторов'!AZ44)/(O$55-O$54)*10)),1))</f>
        <v>0</v>
      </c>
      <c r="P42" s="309">
        <f>IF('Данные индикаторов'!BA44="No data","x",ROUND(IF('Данные индикаторов'!BA44&gt;P$55,0,IF('Данные индикаторов'!BA44&lt;P$54,10,(P$55-'Данные индикаторов'!BA44)/(P$55-P$54)*10)),1))</f>
        <v>0</v>
      </c>
      <c r="Q42" s="309">
        <f>IF('Данные индикаторов'!BB44="No data","x",ROUND(IF('Данные индикаторов'!BB44&gt;Q$55,0,IF('Данные индикаторов'!BB44&lt;Q$54,10,(Q$55-'Данные индикаторов'!BB44)/(Q$55-Q$54)*10)),1))</f>
        <v>5.6</v>
      </c>
      <c r="R42" s="309">
        <f>IF('Данные индикаторов'!BC44="No data","x",ROUND(IF('Данные индикаторов'!BC44&gt;R$55,0,IF('Данные индикаторов'!BC44&lt;R$54,10,(R$55-'Данные индикаторов'!BC44)/(R$55-R$54)*10)),1))</f>
        <v>0</v>
      </c>
      <c r="S42" s="303">
        <f t="shared" si="48"/>
        <v>1.4</v>
      </c>
      <c r="T42" s="301">
        <f t="shared" si="49"/>
        <v>3.6</v>
      </c>
      <c r="U42" s="309">
        <f>IF('Данные индикаторов'!BD44="No data","x",ROUND(IF('Данные индикаторов'!BD44&gt;U$55,0,IF('Данные индикаторов'!BD44&lt;U$54,10,(U$55-'Данные индикаторов'!BD44)/(U$55-U$54)*10)),1))</f>
        <v>2.6</v>
      </c>
      <c r="V42" s="309">
        <f>IF('Данные индикаторов'!BE44="No data","x",ROUND(IF('Данные индикаторов'!BE44&gt;V$55,0,IF('Данные индикаторов'!BE44&lt;V$54,10,(V$55-'Данные индикаторов'!BE44)/(V$55-V$54)*10)),1))</f>
        <v>6.2</v>
      </c>
      <c r="W42" s="303">
        <f t="shared" si="7"/>
        <v>4.4000000000000004</v>
      </c>
      <c r="X42" s="48">
        <f>IF('Данные индикаторов'!BH44="No data","x",'Данные индикаторов'!BH44/'Данные индикаторов'!BJ44*100)</f>
        <v>120.22888017881461</v>
      </c>
      <c r="Y42" s="309">
        <f t="shared" si="47"/>
        <v>0</v>
      </c>
      <c r="Z42" s="309">
        <f>IF('Данные индикаторов'!BF44="No data","x",ROUND(IF('Данные индикаторов'!BF44&gt;Z$55,0,IF('Данные индикаторов'!BF44&lt;Z$54,10,(Z$55-'Данные индикаторов'!BF44)/(Z$55-Z$54)*10)),1))</f>
        <v>0</v>
      </c>
      <c r="AA42" s="309">
        <f>IF('Данные индикаторов'!BG44="No data","x",ROUND(IF('Данные индикаторов'!BG44&gt;AA$55,0,IF('Данные индикаторов'!BG44&lt;AA$54,10,(AA$55-'Данные индикаторов'!BG44)/(AA$55-AA$54)*10)),1))</f>
        <v>0</v>
      </c>
      <c r="AB42" s="303">
        <f t="shared" si="9"/>
        <v>0</v>
      </c>
      <c r="AC42" s="309">
        <f>IF('Данные индикаторов'!BI44="No data","x",ROUND(IF('Данные индикаторов'!BI44&gt;AC$55,0,IF('Данные индикаторов'!BI44&lt;AC$54,10,(AC$55-'Данные индикаторов'!BI44)/(AC$55-AC$54)*10)),1))</f>
        <v>8.8000000000000007</v>
      </c>
      <c r="AD42" s="309">
        <f>IF('Данные индикаторов'!R44="No data","x",ROUND(IF('Данные индикаторов'!R44&gt;AD$55,10,IF('Данные индикаторов'!R44&lt;AD$54,0,10-(AD$55-'Данные индикаторов'!R44)/(AD$55-AD$54)*10)),1))</f>
        <v>3.9</v>
      </c>
      <c r="AE42" s="309">
        <f>IF('Данные индикаторов'!AS44="No data","x",ROUND(IF('Данные индикаторов'!AS44&gt;AE$55,0,IF('Данные индикаторов'!AS44&lt;AE$54,10,(AE$55-'Данные индикаторов'!AS44)/(AE$55-AE$54)*10)),1))</f>
        <v>7.6</v>
      </c>
      <c r="AF42" s="303">
        <f t="shared" si="10"/>
        <v>6.8</v>
      </c>
      <c r="AG42" s="299">
        <f t="shared" si="11"/>
        <v>3.7</v>
      </c>
    </row>
    <row r="43" spans="1:33" ht="15.75">
      <c r="A43" s="329" t="s">
        <v>258</v>
      </c>
      <c r="B43" s="331" t="s">
        <v>262</v>
      </c>
      <c r="C43" s="328" t="s">
        <v>103</v>
      </c>
      <c r="D43" s="309">
        <f>IF('Данные индикаторов'!AT45="No data","x",ROUND(IF('Данные индикаторов'!AT45&gt;D$55,0,IF('Данные индикаторов'!AT45&lt;D$54,10,(D$55-'Данные индикаторов'!AT45)/(D$55-D$54)*10)),1))</f>
        <v>4.3</v>
      </c>
      <c r="E43" s="303">
        <f t="shared" si="0"/>
        <v>4.3</v>
      </c>
      <c r="F43" s="309">
        <f>IF('Данные индикаторов'!AU45="No data","x",ROUND(IF('Данные индикаторов'!AU45&gt;F$55,0,IF('Данные индикаторов'!AU45&lt;F$54,10,(F$55-'Данные индикаторов'!AU45)/(F$55-F$54)*10)),1))</f>
        <v>9.4</v>
      </c>
      <c r="G43" s="309">
        <f>IF('Данные индикаторов'!AV45="No data","x",ROUND(IF('Данные индикаторов'!AV45&gt;G$55,0,IF('Данные индикаторов'!AV45&lt;G$54,10,(G$55-'Данные индикаторов'!AV45)/(G$55-G$54)*10)),1))</f>
        <v>0.5</v>
      </c>
      <c r="H43" s="303">
        <f t="shared" si="1"/>
        <v>6.9</v>
      </c>
      <c r="I43" s="69">
        <f>IF('Данные индикаторов'!AW45="No data","x",'Данные индикаторов'!AW45/'Данные индикаторов'!BK45)</f>
        <v>6.0620756547041712E-4</v>
      </c>
      <c r="J43" s="309">
        <f t="shared" si="46"/>
        <v>3.9</v>
      </c>
      <c r="K43" s="309">
        <f>IF('Данные индикаторов'!AX45="No data","x",ROUND(IF('Данные индикаторов'!AX45&gt;K$55,10,IF('Данные индикаторов'!AX45&lt;K$54,0,10-(K$55-'Данные индикаторов'!AX45)/(K$55-K$54)*10)),1))</f>
        <v>2.7</v>
      </c>
      <c r="L43" s="309">
        <f>IF('Данные индикаторов'!AY45="No data","x",ROUND(IF('Данные индикаторов'!AY45&gt;L$55,10,IF('Данные индикаторов'!AY45&lt;L$54,0,10-(L$55-'Данные индикаторов'!AY45)/(L$55-L$54)*10)),1))</f>
        <v>1.3</v>
      </c>
      <c r="M43" s="309">
        <f t="shared" si="3"/>
        <v>2.7</v>
      </c>
      <c r="N43" s="306">
        <f t="shared" si="4"/>
        <v>3.3</v>
      </c>
      <c r="O43" s="309">
        <f>IF('Данные индикаторов'!AZ45="No data","x",ROUND(IF('Данные индикаторов'!AZ45&gt;O$55,0,IF('Данные индикаторов'!AZ45&lt;O$54,10,(O$55-'Данные индикаторов'!AZ45)/(O$55-O$54)*10)),1))</f>
        <v>0</v>
      </c>
      <c r="P43" s="309">
        <f>IF('Данные индикаторов'!BA45="No data","x",ROUND(IF('Данные индикаторов'!BA45&gt;P$55,0,IF('Данные индикаторов'!BA45&lt;P$54,10,(P$55-'Данные индикаторов'!BA45)/(P$55-P$54)*10)),1))</f>
        <v>0</v>
      </c>
      <c r="Q43" s="309">
        <f>IF('Данные индикаторов'!BB45="No data","x",ROUND(IF('Данные индикаторов'!BB45&gt;Q$55,0,IF('Данные индикаторов'!BB45&lt;Q$54,10,(Q$55-'Данные индикаторов'!BB45)/(Q$55-Q$54)*10)),1))</f>
        <v>5.6</v>
      </c>
      <c r="R43" s="309">
        <f>IF('Данные индикаторов'!BC45="No data","x",ROUND(IF('Данные индикаторов'!BC45&gt;R$55,0,IF('Данные индикаторов'!BC45&lt;R$54,10,(R$55-'Данные индикаторов'!BC45)/(R$55-R$54)*10)),1))</f>
        <v>0</v>
      </c>
      <c r="S43" s="303">
        <f t="shared" si="48"/>
        <v>1.4</v>
      </c>
      <c r="T43" s="301">
        <f t="shared" si="49"/>
        <v>4</v>
      </c>
      <c r="U43" s="309">
        <f>IF('Данные индикаторов'!BD45="No data","x",ROUND(IF('Данные индикаторов'!BD45&gt;U$55,0,IF('Данные индикаторов'!BD45&lt;U$54,10,(U$55-'Данные индикаторов'!BD45)/(U$55-U$54)*10)),1))</f>
        <v>4.5</v>
      </c>
      <c r="V43" s="309">
        <f>IF('Данные индикаторов'!BE45="No data","x",ROUND(IF('Данные индикаторов'!BE45&gt;V$55,0,IF('Данные индикаторов'!BE45&lt;V$54,10,(V$55-'Данные индикаторов'!BE45)/(V$55-V$54)*10)),1))</f>
        <v>6.8</v>
      </c>
      <c r="W43" s="303">
        <f t="shared" si="7"/>
        <v>5.7</v>
      </c>
      <c r="X43" s="48">
        <f>IF('Данные индикаторов'!BH45="No data","x",'Данные индикаторов'!BH45/'Данные индикаторов'!BJ45*100)</f>
        <v>26.792876578012276</v>
      </c>
      <c r="Y43" s="309">
        <f t="shared" si="47"/>
        <v>7.4</v>
      </c>
      <c r="Z43" s="309">
        <f>IF('Данные индикаторов'!BF45="No data","x",ROUND(IF('Данные индикаторов'!BF45&gt;Z$55,0,IF('Данные индикаторов'!BF45&lt;Z$54,10,(Z$55-'Данные индикаторов'!BF45)/(Z$55-Z$54)*10)),1))</f>
        <v>0</v>
      </c>
      <c r="AA43" s="309">
        <f>IF('Данные индикаторов'!BG45="No data","x",ROUND(IF('Данные индикаторов'!BG45&gt;AA$55,0,IF('Данные индикаторов'!BG45&lt;AA$54,10,(AA$55-'Данные индикаторов'!BG45)/(AA$55-AA$54)*10)),1))</f>
        <v>0</v>
      </c>
      <c r="AB43" s="303">
        <f t="shared" si="9"/>
        <v>2.5</v>
      </c>
      <c r="AC43" s="309">
        <f>IF('Данные индикаторов'!BI45="No data","x",ROUND(IF('Данные индикаторов'!BI45&gt;AC$55,0,IF('Данные индикаторов'!BI45&lt;AC$54,10,(AC$55-'Данные индикаторов'!BI45)/(AC$55-AC$54)*10)),1))</f>
        <v>8.8000000000000007</v>
      </c>
      <c r="AD43" s="309">
        <f>IF('Данные индикаторов'!R45="No data","x",ROUND(IF('Данные индикаторов'!R45&gt;AD$55,10,IF('Данные индикаторов'!R45&lt;AD$54,0,10-(AD$55-'Данные индикаторов'!R45)/(AD$55-AD$54)*10)),1))</f>
        <v>2.2000000000000002</v>
      </c>
      <c r="AE43" s="309">
        <f>IF('Данные индикаторов'!AS45="No data","x",ROUND(IF('Данные индикаторов'!AS45&gt;AE$55,0,IF('Данные индикаторов'!AS45&lt;AE$54,10,(AE$55-'Данные индикаторов'!AS45)/(AE$55-AE$54)*10)),1))</f>
        <v>7.6</v>
      </c>
      <c r="AF43" s="303">
        <f t="shared" ref="AF43:AF53" si="50">IF(AND(AC43="x",AD43="x",AE43="x"),"x",ROUND(AVERAGE(AC43,AD43,AE43),1))</f>
        <v>6.2</v>
      </c>
      <c r="AG43" s="299">
        <f t="shared" si="11"/>
        <v>4.8</v>
      </c>
    </row>
    <row r="44" spans="1:33" ht="15.75">
      <c r="A44" s="329" t="s">
        <v>258</v>
      </c>
      <c r="B44" s="331" t="s">
        <v>263</v>
      </c>
      <c r="C44" s="328" t="s">
        <v>107</v>
      </c>
      <c r="D44" s="309">
        <f>IF('Данные индикаторов'!AT46="No data","x",ROUND(IF('Данные индикаторов'!AT46&gt;D$55,0,IF('Данные индикаторов'!AT46&lt;D$54,10,(D$55-'Данные индикаторов'!AT46)/(D$55-D$54)*10)),1))</f>
        <v>4.3</v>
      </c>
      <c r="E44" s="303">
        <f t="shared" si="0"/>
        <v>4.3</v>
      </c>
      <c r="F44" s="309">
        <f>IF('Данные индикаторов'!AU46="No data","x",ROUND(IF('Данные индикаторов'!AU46&gt;F$55,0,IF('Данные индикаторов'!AU46&lt;F$54,10,(F$55-'Данные индикаторов'!AU46)/(F$55-F$54)*10)),1))</f>
        <v>9.6999999999999993</v>
      </c>
      <c r="G44" s="309">
        <f>IF('Данные индикаторов'!AV46="No data","x",ROUND(IF('Данные индикаторов'!AV46&gt;G$55,0,IF('Данные индикаторов'!AV46&lt;G$54,10,(G$55-'Данные индикаторов'!AV46)/(G$55-G$54)*10)),1))</f>
        <v>0.5</v>
      </c>
      <c r="H44" s="303">
        <f t="shared" si="1"/>
        <v>7.2</v>
      </c>
      <c r="I44" s="69">
        <f>IF('Данные индикаторов'!AW46="No data","x",'Данные индикаторов'!AW46/'Данные индикаторов'!BK46)</f>
        <v>1.4200627879001261E-4</v>
      </c>
      <c r="J44" s="309">
        <f t="shared" si="46"/>
        <v>8.6</v>
      </c>
      <c r="K44" s="309">
        <f>IF('Данные индикаторов'!AX46="No data","x",ROUND(IF('Данные индикаторов'!AX46&gt;K$55,10,IF('Данные индикаторов'!AX46&lt;K$54,0,10-(K$55-'Данные индикаторов'!AX46)/(K$55-K$54)*10)),1))</f>
        <v>2.7</v>
      </c>
      <c r="L44" s="309">
        <f>IF('Данные индикаторов'!AY46="No data","x",ROUND(IF('Данные индикаторов'!AY46&gt;L$55,10,IF('Данные индикаторов'!AY46&lt;L$54,0,10-(L$55-'Данные индикаторов'!AY46)/(L$55-L$54)*10)),1))</f>
        <v>1.3</v>
      </c>
      <c r="M44" s="309">
        <f t="shared" si="3"/>
        <v>2.7</v>
      </c>
      <c r="N44" s="306">
        <f t="shared" si="4"/>
        <v>6.5</v>
      </c>
      <c r="O44" s="309">
        <f>IF('Данные индикаторов'!AZ46="No data","x",ROUND(IF('Данные индикаторов'!AZ46&gt;O$55,0,IF('Данные индикаторов'!AZ46&lt;O$54,10,(O$55-'Данные индикаторов'!AZ46)/(O$55-O$54)*10)),1))</f>
        <v>0</v>
      </c>
      <c r="P44" s="309">
        <f>IF('Данные индикаторов'!BA46="No data","x",ROUND(IF('Данные индикаторов'!BA46&gt;P$55,0,IF('Данные индикаторов'!BA46&lt;P$54,10,(P$55-'Данные индикаторов'!BA46)/(P$55-P$54)*10)),1))</f>
        <v>0</v>
      </c>
      <c r="Q44" s="309">
        <f>IF('Данные индикаторов'!BB46="No data","x",ROUND(IF('Данные индикаторов'!BB46&gt;Q$55,0,IF('Данные индикаторов'!BB46&lt;Q$54,10,(Q$55-'Данные индикаторов'!BB46)/(Q$55-Q$54)*10)),1))</f>
        <v>5.6</v>
      </c>
      <c r="R44" s="309">
        <f>IF('Данные индикаторов'!BC46="No data","x",ROUND(IF('Данные индикаторов'!BC46&gt;R$55,0,IF('Данные индикаторов'!BC46&lt;R$54,10,(R$55-'Данные индикаторов'!BC46)/(R$55-R$54)*10)),1))</f>
        <v>0</v>
      </c>
      <c r="S44" s="303">
        <f t="shared" si="48"/>
        <v>1.4</v>
      </c>
      <c r="T44" s="301">
        <f t="shared" si="49"/>
        <v>4.9000000000000004</v>
      </c>
      <c r="U44" s="309">
        <f>IF('Данные индикаторов'!BD46="No data","x",ROUND(IF('Данные индикаторов'!BD46&gt;U$55,0,IF('Данные индикаторов'!BD46&lt;U$54,10,(U$55-'Данные индикаторов'!BD46)/(U$55-U$54)*10)),1))</f>
        <v>6.4</v>
      </c>
      <c r="V44" s="309">
        <f>IF('Данные индикаторов'!BE46="No data","x",ROUND(IF('Данные индикаторов'!BE46&gt;V$55,0,IF('Данные индикаторов'!BE46&lt;V$54,10,(V$55-'Данные индикаторов'!BE46)/(V$55-V$54)*10)),1))</f>
        <v>6.5</v>
      </c>
      <c r="W44" s="303">
        <f t="shared" si="7"/>
        <v>6.5</v>
      </c>
      <c r="X44" s="48">
        <f>IF('Данные индикаторов'!BH46="No data","x",'Данные индикаторов'!BH46/'Данные индикаторов'!BJ46*100)</f>
        <v>24.984964483557462</v>
      </c>
      <c r="Y44" s="309">
        <f t="shared" si="47"/>
        <v>7.6</v>
      </c>
      <c r="Z44" s="309">
        <f>IF('Данные индикаторов'!BF46="No data","x",ROUND(IF('Данные индикаторов'!BF46&gt;Z$55,0,IF('Данные индикаторов'!BF46&lt;Z$54,10,(Z$55-'Данные индикаторов'!BF46)/(Z$55-Z$54)*10)),1))</f>
        <v>0</v>
      </c>
      <c r="AA44" s="309">
        <f>IF('Данные индикаторов'!BG46="No data","x",ROUND(IF('Данные индикаторов'!BG46&gt;AA$55,0,IF('Данные индикаторов'!BG46&lt;AA$54,10,(AA$55-'Данные индикаторов'!BG46)/(AA$55-AA$54)*10)),1))</f>
        <v>0</v>
      </c>
      <c r="AB44" s="303">
        <f t="shared" si="9"/>
        <v>2.5</v>
      </c>
      <c r="AC44" s="309">
        <f>IF('Данные индикаторов'!BI46="No data","x",ROUND(IF('Данные индикаторов'!BI46&gt;AC$55,0,IF('Данные индикаторов'!BI46&lt;AC$54,10,(AC$55-'Данные индикаторов'!BI46)/(AC$55-AC$54)*10)),1))</f>
        <v>8.8000000000000007</v>
      </c>
      <c r="AD44" s="309">
        <f>IF('Данные индикаторов'!R46="No data","x",ROUND(IF('Данные индикаторов'!R46&gt;AD$55,10,IF('Данные индикаторов'!R46&lt;AD$54,0,10-(AD$55-'Данные индикаторов'!R46)/(AD$55-AD$54)*10)),1))</f>
        <v>1.7</v>
      </c>
      <c r="AE44" s="309">
        <f>IF('Данные индикаторов'!AS46="No data","x",ROUND(IF('Данные индикаторов'!AS46&gt;AE$55,0,IF('Данные индикаторов'!AS46&lt;AE$54,10,(AE$55-'Данные индикаторов'!AS46)/(AE$55-AE$54)*10)),1))</f>
        <v>7.6</v>
      </c>
      <c r="AF44" s="303">
        <f t="shared" si="50"/>
        <v>6</v>
      </c>
      <c r="AG44" s="299">
        <f t="shared" si="11"/>
        <v>5</v>
      </c>
    </row>
    <row r="45" spans="1:33" ht="15.75">
      <c r="A45" s="329" t="s">
        <v>258</v>
      </c>
      <c r="B45" s="331" t="s">
        <v>264</v>
      </c>
      <c r="C45" s="328" t="s">
        <v>113</v>
      </c>
      <c r="D45" s="309">
        <f>IF('Данные индикаторов'!AT47="No data","x",ROUND(IF('Данные индикаторов'!AT47&gt;D$55,0,IF('Данные индикаторов'!AT47&lt;D$54,10,(D$55-'Данные индикаторов'!AT47)/(D$55-D$54)*10)),1))</f>
        <v>4.3</v>
      </c>
      <c r="E45" s="303">
        <f t="shared" si="0"/>
        <v>4.3</v>
      </c>
      <c r="F45" s="309">
        <f>IF('Данные индикаторов'!AU47="No data","x",ROUND(IF('Данные индикаторов'!AU47&gt;F$55,0,IF('Данные индикаторов'!AU47&lt;F$54,10,(F$55-'Данные индикаторов'!AU47)/(F$55-F$54)*10)),1))</f>
        <v>9.6</v>
      </c>
      <c r="G45" s="309">
        <f>IF('Данные индикаторов'!AV47="No data","x",ROUND(IF('Данные индикаторов'!AV47&gt;G$55,0,IF('Данные индикаторов'!AV47&lt;G$54,10,(G$55-'Данные индикаторов'!AV47)/(G$55-G$54)*10)),1))</f>
        <v>0.5</v>
      </c>
      <c r="H45" s="303">
        <f t="shared" si="1"/>
        <v>7.1</v>
      </c>
      <c r="I45" s="69">
        <f>IF('Данные индикаторов'!AW47="No data","x",'Данные индикаторов'!AW47/'Данные индикаторов'!BK47)</f>
        <v>1.4551501922877041E-4</v>
      </c>
      <c r="J45" s="309">
        <f t="shared" si="46"/>
        <v>8.5</v>
      </c>
      <c r="K45" s="309">
        <f>IF('Данные индикаторов'!AX47="No data","x",ROUND(IF('Данные индикаторов'!AX47&gt;K$55,10,IF('Данные индикаторов'!AX47&lt;K$54,0,10-(K$55-'Данные индикаторов'!AX47)/(K$55-K$54)*10)),1))</f>
        <v>2.7</v>
      </c>
      <c r="L45" s="309">
        <f>IF('Данные индикаторов'!AY47="No data","x",ROUND(IF('Данные индикаторов'!AY47&gt;L$55,10,IF('Данные индикаторов'!AY47&lt;L$54,0,10-(L$55-'Данные индикаторов'!AY47)/(L$55-L$54)*10)),1))</f>
        <v>1.3</v>
      </c>
      <c r="M45" s="309">
        <f t="shared" si="3"/>
        <v>2.7</v>
      </c>
      <c r="N45" s="306">
        <f t="shared" si="4"/>
        <v>6.4</v>
      </c>
      <c r="O45" s="309">
        <f>IF('Данные индикаторов'!AZ47="No data","x",ROUND(IF('Данные индикаторов'!AZ47&gt;O$55,0,IF('Данные индикаторов'!AZ47&lt;O$54,10,(O$55-'Данные индикаторов'!AZ47)/(O$55-O$54)*10)),1))</f>
        <v>0</v>
      </c>
      <c r="P45" s="309">
        <f>IF('Данные индикаторов'!BA47="No data","x",ROUND(IF('Данные индикаторов'!BA47&gt;P$55,0,IF('Данные индикаторов'!BA47&lt;P$54,10,(P$55-'Данные индикаторов'!BA47)/(P$55-P$54)*10)),1))</f>
        <v>0</v>
      </c>
      <c r="Q45" s="309">
        <f>IF('Данные индикаторов'!BB47="No data","x",ROUND(IF('Данные индикаторов'!BB47&gt;Q$55,0,IF('Данные индикаторов'!BB47&lt;Q$54,10,(Q$55-'Данные индикаторов'!BB47)/(Q$55-Q$54)*10)),1))</f>
        <v>5.6</v>
      </c>
      <c r="R45" s="309">
        <f>IF('Данные индикаторов'!BC47="No data","x",ROUND(IF('Данные индикаторов'!BC47&gt;R$55,0,IF('Данные индикаторов'!BC47&lt;R$54,10,(R$55-'Данные индикаторов'!BC47)/(R$55-R$54)*10)),1))</f>
        <v>0</v>
      </c>
      <c r="S45" s="303">
        <f t="shared" si="48"/>
        <v>1.4</v>
      </c>
      <c r="T45" s="301">
        <f t="shared" si="49"/>
        <v>4.8</v>
      </c>
      <c r="U45" s="309">
        <f>IF('Данные индикаторов'!BD47="No data","x",ROUND(IF('Данные индикаторов'!BD47&gt;U$55,0,IF('Данные индикаторов'!BD47&lt;U$54,10,(U$55-'Данные индикаторов'!BD47)/(U$55-U$54)*10)),1))</f>
        <v>1.2</v>
      </c>
      <c r="V45" s="309">
        <f>IF('Данные индикаторов'!BE47="No data","x",ROUND(IF('Данные индикаторов'!BE47&gt;V$55,0,IF('Данные индикаторов'!BE47&lt;V$54,10,(V$55-'Данные индикаторов'!BE47)/(V$55-V$54)*10)),1))</f>
        <v>7.1</v>
      </c>
      <c r="W45" s="303">
        <f t="shared" si="7"/>
        <v>4.2</v>
      </c>
      <c r="X45" s="48">
        <f>IF('Данные индикаторов'!BH47="No data","x",'Данные индикаторов'!BH47/'Данные индикаторов'!BJ47*100)</f>
        <v>116.66727185508759</v>
      </c>
      <c r="Y45" s="309">
        <f t="shared" si="47"/>
        <v>0</v>
      </c>
      <c r="Z45" s="309">
        <f>IF('Данные индикаторов'!BF47="No data","x",ROUND(IF('Данные индикаторов'!BF47&gt;Z$55,0,IF('Данные индикаторов'!BF47&lt;Z$54,10,(Z$55-'Данные индикаторов'!BF47)/(Z$55-Z$54)*10)),1))</f>
        <v>0</v>
      </c>
      <c r="AA45" s="309">
        <f>IF('Данные индикаторов'!BG47="No data","x",ROUND(IF('Данные индикаторов'!BG47&gt;AA$55,0,IF('Данные индикаторов'!BG47&lt;AA$54,10,(AA$55-'Данные индикаторов'!BG47)/(AA$55-AA$54)*10)),1))</f>
        <v>0</v>
      </c>
      <c r="AB45" s="303">
        <f t="shared" si="9"/>
        <v>0</v>
      </c>
      <c r="AC45" s="309">
        <f>IF('Данные индикаторов'!BI47="No data","x",ROUND(IF('Данные индикаторов'!BI47&gt;AC$55,0,IF('Данные индикаторов'!BI47&lt;AC$54,10,(AC$55-'Данные индикаторов'!BI47)/(AC$55-AC$54)*10)),1))</f>
        <v>8.8000000000000007</v>
      </c>
      <c r="AD45" s="309">
        <f>IF('Данные индикаторов'!R47="No data","x",ROUND(IF('Данные индикаторов'!R47&gt;AD$55,10,IF('Данные индикаторов'!R47&lt;AD$54,0,10-(AD$55-'Данные индикаторов'!R47)/(AD$55-AD$54)*10)),1))</f>
        <v>2</v>
      </c>
      <c r="AE45" s="309">
        <f>IF('Данные индикаторов'!AS47="No data","x",ROUND(IF('Данные индикаторов'!AS47&gt;AE$55,0,IF('Данные индикаторов'!AS47&lt;AE$54,10,(AE$55-'Данные индикаторов'!AS47)/(AE$55-AE$54)*10)),1))</f>
        <v>7.6</v>
      </c>
      <c r="AF45" s="303">
        <f t="shared" si="50"/>
        <v>6.1</v>
      </c>
      <c r="AG45" s="299">
        <f t="shared" si="11"/>
        <v>3.4</v>
      </c>
    </row>
    <row r="46" spans="1:33" ht="15.75">
      <c r="A46" s="329" t="s">
        <v>258</v>
      </c>
      <c r="B46" s="331" t="s">
        <v>265</v>
      </c>
      <c r="C46" s="328" t="s">
        <v>105</v>
      </c>
      <c r="D46" s="309">
        <f>IF('Данные индикаторов'!AT48="No data","x",ROUND(IF('Данные индикаторов'!AT48&gt;D$55,0,IF('Данные индикаторов'!AT48&lt;D$54,10,(D$55-'Данные индикаторов'!AT48)/(D$55-D$54)*10)),1))</f>
        <v>4.3</v>
      </c>
      <c r="E46" s="303">
        <f t="shared" si="0"/>
        <v>4.3</v>
      </c>
      <c r="F46" s="309">
        <f>IF('Данные индикаторов'!AU48="No data","x",ROUND(IF('Данные индикаторов'!AU48&gt;F$55,0,IF('Данные индикаторов'!AU48&lt;F$54,10,(F$55-'Данные индикаторов'!AU48)/(F$55-F$54)*10)),1))</f>
        <v>9.6999999999999993</v>
      </c>
      <c r="G46" s="309">
        <f>IF('Данные индикаторов'!AV48="No data","x",ROUND(IF('Данные индикаторов'!AV48&gt;G$55,0,IF('Данные индикаторов'!AV48&lt;G$54,10,(G$55-'Данные индикаторов'!AV48)/(G$55-G$54)*10)),1))</f>
        <v>0.5</v>
      </c>
      <c r="H46" s="303">
        <f t="shared" si="1"/>
        <v>7.2</v>
      </c>
      <c r="I46" s="69">
        <f>IF('Данные индикаторов'!AW48="No data","x",'Данные индикаторов'!AW48/'Данные индикаторов'!BK48)</f>
        <v>1.0535293916959503E-3</v>
      </c>
      <c r="J46" s="309">
        <f t="shared" si="46"/>
        <v>0</v>
      </c>
      <c r="K46" s="309">
        <f>IF('Данные индикаторов'!AX48="No data","x",ROUND(IF('Данные индикаторов'!AX48&gt;K$55,10,IF('Данные индикаторов'!AX48&lt;K$54,0,10-(K$55-'Данные индикаторов'!AX48)/(K$55-K$54)*10)),1))</f>
        <v>2.7</v>
      </c>
      <c r="L46" s="309">
        <f>IF('Данные индикаторов'!AY48="No data","x",ROUND(IF('Данные индикаторов'!AY48&gt;L$55,10,IF('Данные индикаторов'!AY48&lt;L$54,0,10-(L$55-'Данные индикаторов'!AY48)/(L$55-L$54)*10)),1))</f>
        <v>1.3</v>
      </c>
      <c r="M46" s="309">
        <f t="shared" si="3"/>
        <v>2.7</v>
      </c>
      <c r="N46" s="306">
        <f t="shared" si="4"/>
        <v>1.4</v>
      </c>
      <c r="O46" s="309">
        <f>IF('Данные индикаторов'!AZ48="No data","x",ROUND(IF('Данные индикаторов'!AZ48&gt;O$55,0,IF('Данные индикаторов'!AZ48&lt;O$54,10,(O$55-'Данные индикаторов'!AZ48)/(O$55-O$54)*10)),1))</f>
        <v>0</v>
      </c>
      <c r="P46" s="309">
        <f>IF('Данные индикаторов'!BA48="No data","x",ROUND(IF('Данные индикаторов'!BA48&gt;P$55,0,IF('Данные индикаторов'!BA48&lt;P$54,10,(P$55-'Данные индикаторов'!BA48)/(P$55-P$54)*10)),1))</f>
        <v>0</v>
      </c>
      <c r="Q46" s="309">
        <f>IF('Данные индикаторов'!BB48="No data","x",ROUND(IF('Данные индикаторов'!BB48&gt;Q$55,0,IF('Данные индикаторов'!BB48&lt;Q$54,10,(Q$55-'Данные индикаторов'!BB48)/(Q$55-Q$54)*10)),1))</f>
        <v>5.6</v>
      </c>
      <c r="R46" s="309">
        <f>IF('Данные индикаторов'!BC48="No data","x",ROUND(IF('Данные индикаторов'!BC48&gt;R$55,0,IF('Данные индикаторов'!BC48&lt;R$54,10,(R$55-'Данные индикаторов'!BC48)/(R$55-R$54)*10)),1))</f>
        <v>0</v>
      </c>
      <c r="S46" s="303">
        <f t="shared" si="48"/>
        <v>1.4</v>
      </c>
      <c r="T46" s="301">
        <f t="shared" si="49"/>
        <v>3.6</v>
      </c>
      <c r="U46" s="309">
        <f>IF('Данные индикаторов'!BD48="No data","x",ROUND(IF('Данные индикаторов'!BD48&gt;U$55,0,IF('Данные индикаторов'!BD48&lt;U$54,10,(U$55-'Данные индикаторов'!BD48)/(U$55-U$54)*10)),1))</f>
        <v>6</v>
      </c>
      <c r="V46" s="309">
        <f>IF('Данные индикаторов'!BE48="No data","x",ROUND(IF('Данные индикаторов'!BE48&gt;V$55,0,IF('Данные индикаторов'!BE48&lt;V$54,10,(V$55-'Данные индикаторов'!BE48)/(V$55-V$54)*10)),1))</f>
        <v>6.7</v>
      </c>
      <c r="W46" s="303">
        <f t="shared" si="7"/>
        <v>6.4</v>
      </c>
      <c r="X46" s="48">
        <f>IF('Данные индикаторов'!BH48="No data","x",'Данные индикаторов'!BH48/'Данные индикаторов'!BJ48*100)</f>
        <v>44.356593657114438</v>
      </c>
      <c r="Y46" s="309">
        <f t="shared" si="47"/>
        <v>5.6</v>
      </c>
      <c r="Z46" s="309">
        <f>IF('Данные индикаторов'!BF48="No data","x",ROUND(IF('Данные индикаторов'!BF48&gt;Z$55,0,IF('Данные индикаторов'!BF48&lt;Z$54,10,(Z$55-'Данные индикаторов'!BF48)/(Z$55-Z$54)*10)),1))</f>
        <v>0</v>
      </c>
      <c r="AA46" s="309">
        <f>IF('Данные индикаторов'!BG48="No data","x",ROUND(IF('Данные индикаторов'!BG48&gt;AA$55,0,IF('Данные индикаторов'!BG48&lt;AA$54,10,(AA$55-'Данные индикаторов'!BG48)/(AA$55-AA$54)*10)),1))</f>
        <v>0</v>
      </c>
      <c r="AB46" s="303">
        <f t="shared" si="9"/>
        <v>1.9</v>
      </c>
      <c r="AC46" s="309">
        <f>IF('Данные индикаторов'!BI48="No data","x",ROUND(IF('Данные индикаторов'!BI48&gt;AC$55,0,IF('Данные индикаторов'!BI48&lt;AC$54,10,(AC$55-'Данные индикаторов'!BI48)/(AC$55-AC$54)*10)),1))</f>
        <v>8.8000000000000007</v>
      </c>
      <c r="AD46" s="309">
        <f>IF('Данные индикаторов'!R48="No data","x",ROUND(IF('Данные индикаторов'!R48&gt;AD$55,10,IF('Данные индикаторов'!R48&lt;AD$54,0,10-(AD$55-'Данные индикаторов'!R48)/(AD$55-AD$54)*10)),1))</f>
        <v>0.9</v>
      </c>
      <c r="AE46" s="309">
        <f>IF('Данные индикаторов'!AS48="No data","x",ROUND(IF('Данные индикаторов'!AS48&gt;AE$55,0,IF('Данные индикаторов'!AS48&lt;AE$54,10,(AE$55-'Данные индикаторов'!AS48)/(AE$55-AE$54)*10)),1))</f>
        <v>7.6</v>
      </c>
      <c r="AF46" s="303">
        <f t="shared" si="50"/>
        <v>5.8</v>
      </c>
      <c r="AG46" s="299">
        <f t="shared" si="11"/>
        <v>4.7</v>
      </c>
    </row>
    <row r="47" spans="1:33" ht="15.75">
      <c r="A47" s="329" t="s">
        <v>258</v>
      </c>
      <c r="B47" s="331" t="s">
        <v>266</v>
      </c>
      <c r="C47" s="328" t="s">
        <v>106</v>
      </c>
      <c r="D47" s="309">
        <f>IF('Данные индикаторов'!AT49="No data","x",ROUND(IF('Данные индикаторов'!AT49&gt;D$55,0,IF('Данные индикаторов'!AT49&lt;D$54,10,(D$55-'Данные индикаторов'!AT49)/(D$55-D$54)*10)),1))</f>
        <v>4.3</v>
      </c>
      <c r="E47" s="303">
        <f t="shared" si="0"/>
        <v>4.3</v>
      </c>
      <c r="F47" s="309">
        <f>IF('Данные индикаторов'!AU49="No data","x",ROUND(IF('Данные индикаторов'!AU49&gt;F$55,0,IF('Данные индикаторов'!AU49&lt;F$54,10,(F$55-'Данные индикаторов'!AU49)/(F$55-F$54)*10)),1))</f>
        <v>5.9</v>
      </c>
      <c r="G47" s="309">
        <f>IF('Данные индикаторов'!AV49="No data","x",ROUND(IF('Данные индикаторов'!AV49&gt;G$55,0,IF('Данные индикаторов'!AV49&lt;G$54,10,(G$55-'Данные индикаторов'!AV49)/(G$55-G$54)*10)),1))</f>
        <v>0.5</v>
      </c>
      <c r="H47" s="303">
        <f t="shared" si="1"/>
        <v>3.7</v>
      </c>
      <c r="I47" s="69">
        <f>IF('Данные индикаторов'!AW49="No data","x",'Данные индикаторов'!AW49/'Данные индикаторов'!BK49)</f>
        <v>1.000096721152916E-3</v>
      </c>
      <c r="J47" s="309">
        <f t="shared" si="46"/>
        <v>0</v>
      </c>
      <c r="K47" s="309">
        <f>IF('Данные индикаторов'!AX49="No data","x",ROUND(IF('Данные индикаторов'!AX49&gt;K$55,10,IF('Данные индикаторов'!AX49&lt;K$54,0,10-(K$55-'Данные индикаторов'!AX49)/(K$55-K$54)*10)),1))</f>
        <v>2.7</v>
      </c>
      <c r="L47" s="309">
        <f>IF('Данные индикаторов'!AY49="No data","x",ROUND(IF('Данные индикаторов'!AY49&gt;L$55,10,IF('Данные индикаторов'!AY49&lt;L$54,0,10-(L$55-'Данные индикаторов'!AY49)/(L$55-L$54)*10)),1))</f>
        <v>1.3</v>
      </c>
      <c r="M47" s="309">
        <f t="shared" si="3"/>
        <v>2.7</v>
      </c>
      <c r="N47" s="306">
        <f t="shared" si="4"/>
        <v>1.4</v>
      </c>
      <c r="O47" s="309">
        <f>IF('Данные индикаторов'!AZ49="No data","x",ROUND(IF('Данные индикаторов'!AZ49&gt;O$55,0,IF('Данные индикаторов'!AZ49&lt;O$54,10,(O$55-'Данные индикаторов'!AZ49)/(O$55-O$54)*10)),1))</f>
        <v>0</v>
      </c>
      <c r="P47" s="309">
        <f>IF('Данные индикаторов'!BA49="No data","x",ROUND(IF('Данные индикаторов'!BA49&gt;P$55,0,IF('Данные индикаторов'!BA49&lt;P$54,10,(P$55-'Данные индикаторов'!BA49)/(P$55-P$54)*10)),1))</f>
        <v>0</v>
      </c>
      <c r="Q47" s="309">
        <f>IF('Данные индикаторов'!BB49="No data","x",ROUND(IF('Данные индикаторов'!BB49&gt;Q$55,0,IF('Данные индикаторов'!BB49&lt;Q$54,10,(Q$55-'Данные индикаторов'!BB49)/(Q$55-Q$54)*10)),1))</f>
        <v>5.6</v>
      </c>
      <c r="R47" s="309">
        <f>IF('Данные индикаторов'!BC49="No data","x",ROUND(IF('Данные индикаторов'!BC49&gt;R$55,0,IF('Данные индикаторов'!BC49&lt;R$54,10,(R$55-'Данные индикаторов'!BC49)/(R$55-R$54)*10)),1))</f>
        <v>0</v>
      </c>
      <c r="S47" s="303">
        <f t="shared" si="48"/>
        <v>1.4</v>
      </c>
      <c r="T47" s="301">
        <f t="shared" si="49"/>
        <v>2.7</v>
      </c>
      <c r="U47" s="309">
        <f>IF('Данные индикаторов'!BD49="No data","x",ROUND(IF('Данные индикаторов'!BD49&gt;U$55,0,IF('Данные индикаторов'!BD49&lt;U$54,10,(U$55-'Данные индикаторов'!BD49)/(U$55-U$54)*10)),1))</f>
        <v>0</v>
      </c>
      <c r="V47" s="309">
        <f>IF('Данные индикаторов'!BE49="No data","x",ROUND(IF('Данные индикаторов'!BE49&gt;V$55,0,IF('Данные индикаторов'!BE49&lt;V$54,10,(V$55-'Данные индикаторов'!BE49)/(V$55-V$54)*10)),1))</f>
        <v>6.3</v>
      </c>
      <c r="W47" s="303">
        <f t="shared" si="7"/>
        <v>3.2</v>
      </c>
      <c r="X47" s="48">
        <f>IF('Данные индикаторов'!BH49="No data","x",'Данные индикаторов'!BH49/'Данные индикаторов'!BJ49*100)</f>
        <v>6.1837434387164212</v>
      </c>
      <c r="Y47" s="309">
        <f t="shared" si="47"/>
        <v>9.5</v>
      </c>
      <c r="Z47" s="309">
        <f>IF('Данные индикаторов'!BF49="No data","x",ROUND(IF('Данные индикаторов'!BF49&gt;Z$55,0,IF('Данные индикаторов'!BF49&lt;Z$54,10,(Z$55-'Данные индикаторов'!BF49)/(Z$55-Z$54)*10)),1))</f>
        <v>0</v>
      </c>
      <c r="AA47" s="309">
        <f>IF('Данные индикаторов'!BG49="No data","x",ROUND(IF('Данные индикаторов'!BG49&gt;AA$55,0,IF('Данные индикаторов'!BG49&lt;AA$54,10,(AA$55-'Данные индикаторов'!BG49)/(AA$55-AA$54)*10)),1))</f>
        <v>0</v>
      </c>
      <c r="AB47" s="303">
        <f t="shared" si="9"/>
        <v>3.2</v>
      </c>
      <c r="AC47" s="309">
        <f>IF('Данные индикаторов'!BI49="No data","x",ROUND(IF('Данные индикаторов'!BI49&gt;AC$55,0,IF('Данные индикаторов'!BI49&lt;AC$54,10,(AC$55-'Данные индикаторов'!BI49)/(AC$55-AC$54)*10)),1))</f>
        <v>8.8000000000000007</v>
      </c>
      <c r="AD47" s="309">
        <f>IF('Данные индикаторов'!R49="No data","x",ROUND(IF('Данные индикаторов'!R49&gt;AD$55,10,IF('Данные индикаторов'!R49&lt;AD$54,0,10-(AD$55-'Данные индикаторов'!R49)/(AD$55-AD$54)*10)),1))</f>
        <v>5.6</v>
      </c>
      <c r="AE47" s="309">
        <f>IF('Данные индикаторов'!AS49="No data","x",ROUND(IF('Данные индикаторов'!AS49&gt;AE$55,0,IF('Данные индикаторов'!AS49&lt;AE$54,10,(AE$55-'Данные индикаторов'!AS49)/(AE$55-AE$54)*10)),1))</f>
        <v>7.6</v>
      </c>
      <c r="AF47" s="303">
        <f t="shared" si="50"/>
        <v>7.3</v>
      </c>
      <c r="AG47" s="299">
        <f t="shared" si="11"/>
        <v>4.5999999999999996</v>
      </c>
    </row>
    <row r="48" spans="1:33" ht="15.75">
      <c r="A48" s="329" t="s">
        <v>258</v>
      </c>
      <c r="B48" s="331" t="s">
        <v>267</v>
      </c>
      <c r="C48" s="328" t="s">
        <v>104</v>
      </c>
      <c r="D48" s="309">
        <f>IF('Данные индикаторов'!AT50="No data","x",ROUND(IF('Данные индикаторов'!AT50&gt;D$55,0,IF('Данные индикаторов'!AT50&lt;D$54,10,(D$55-'Данные индикаторов'!AT50)/(D$55-D$54)*10)),1))</f>
        <v>4.3</v>
      </c>
      <c r="E48" s="303">
        <f t="shared" ref="E48:E53" si="51">D48</f>
        <v>4.3</v>
      </c>
      <c r="F48" s="309">
        <f>IF('Данные индикаторов'!AU50="No data","x",ROUND(IF('Данные индикаторов'!AU50&gt;F$55,0,IF('Данные индикаторов'!AU50&lt;F$54,10,(F$55-'Данные индикаторов'!AU50)/(F$55-F$54)*10)),1))</f>
        <v>9.6</v>
      </c>
      <c r="G48" s="309">
        <f>IF('Данные индикаторов'!AV50="No data","x",ROUND(IF('Данные индикаторов'!AV50&gt;G$55,0,IF('Данные индикаторов'!AV50&lt;G$54,10,(G$55-'Данные индикаторов'!AV50)/(G$55-G$54)*10)),1))</f>
        <v>0.5</v>
      </c>
      <c r="H48" s="303">
        <f t="shared" ref="H48:H53" si="52">ROUND(IF(F48="x",G48,IF(G48="x",F48,(10-GEOMEAN(((10-F48)/10*9+1),((10-G48)/10*9+1))))/9*10),1)</f>
        <v>7.1</v>
      </c>
      <c r="I48" s="69">
        <f>IF('Данные индикаторов'!AW50="No data","x",'Данные индикаторов'!AW50/'Данные индикаторов'!BK50)</f>
        <v>6.266358737490377E-4</v>
      </c>
      <c r="J48" s="309">
        <f t="shared" ref="J48:J53" si="53">IF(I48="x","x",ROUND(IF(I48&gt;J$55,0,IF(I48&lt;J$54,10,(J$55-I48)/(J$55-J$54)*10)),1))</f>
        <v>3.7</v>
      </c>
      <c r="K48" s="309">
        <f>IF('Данные индикаторов'!AX50="No data","x",ROUND(IF('Данные индикаторов'!AX50&gt;K$55,10,IF('Данные индикаторов'!AX50&lt;K$54,0,10-(K$55-'Данные индикаторов'!AX50)/(K$55-K$54)*10)),1))</f>
        <v>2.7</v>
      </c>
      <c r="L48" s="309">
        <f>IF('Данные индикаторов'!AY50="No data","x",ROUND(IF('Данные индикаторов'!AY50&gt;L$55,10,IF('Данные индикаторов'!AY50&lt;L$54,0,10-(L$55-'Данные индикаторов'!AY50)/(L$55-L$54)*10)),1))</f>
        <v>1.3</v>
      </c>
      <c r="M48" s="309">
        <f t="shared" ref="M48:M53" si="54">MAX(K48,L48)</f>
        <v>2.7</v>
      </c>
      <c r="N48" s="306">
        <f t="shared" ref="N48:N53" si="55">ROUND(IF(J48="x",M48,IF(M48="x",J48,(10-GEOMEAN(((10-J48)/10*9+1),((10-M48)/10*9+1))))/9*10),1)</f>
        <v>3.2</v>
      </c>
      <c r="O48" s="309">
        <f>IF('Данные индикаторов'!AZ50="No data","x",ROUND(IF('Данные индикаторов'!AZ50&gt;O$55,0,IF('Данные индикаторов'!AZ50&lt;O$54,10,(O$55-'Данные индикаторов'!AZ50)/(O$55-O$54)*10)),1))</f>
        <v>0</v>
      </c>
      <c r="P48" s="309">
        <f>IF('Данные индикаторов'!BA50="No data","x",ROUND(IF('Данные индикаторов'!BA50&gt;P$55,0,IF('Данные индикаторов'!BA50&lt;P$54,10,(P$55-'Данные индикаторов'!BA50)/(P$55-P$54)*10)),1))</f>
        <v>0</v>
      </c>
      <c r="Q48" s="309">
        <f>IF('Данные индикаторов'!BB50="No data","x",ROUND(IF('Данные индикаторов'!BB50&gt;Q$55,0,IF('Данные индикаторов'!BB50&lt;Q$54,10,(Q$55-'Данные индикаторов'!BB50)/(Q$55-Q$54)*10)),1))</f>
        <v>5.6</v>
      </c>
      <c r="R48" s="309">
        <f>IF('Данные индикаторов'!BC50="No data","x",ROUND(IF('Данные индикаторов'!BC50&gt;R$55,0,IF('Данные индикаторов'!BC50&lt;R$54,10,(R$55-'Данные индикаторов'!BC50)/(R$55-R$54)*10)),1))</f>
        <v>0</v>
      </c>
      <c r="S48" s="303">
        <f t="shared" si="48"/>
        <v>1.4</v>
      </c>
      <c r="T48" s="301">
        <f t="shared" si="49"/>
        <v>4</v>
      </c>
      <c r="U48" s="309">
        <f>IF('Данные индикаторов'!BD50="No data","x",ROUND(IF('Данные индикаторов'!BD50&gt;U$55,0,IF('Данные индикаторов'!BD50&lt;U$54,10,(U$55-'Данные индикаторов'!BD50)/(U$55-U$54)*10)),1))</f>
        <v>6.1</v>
      </c>
      <c r="V48" s="309">
        <f>IF('Данные индикаторов'!BE50="No data","x",ROUND(IF('Данные индикаторов'!BE50&gt;V$55,0,IF('Данные индикаторов'!BE50&lt;V$54,10,(V$55-'Данные индикаторов'!BE50)/(V$55-V$54)*10)),1))</f>
        <v>5.5</v>
      </c>
      <c r="W48" s="303">
        <f t="shared" ref="W48:W53" si="56">IF(AND(U48="x",V48="x"),"x",ROUND(AVERAGE(U48,V48),1))</f>
        <v>5.8</v>
      </c>
      <c r="X48" s="48">
        <f>IF('Данные индикаторов'!BH50="No data","x",'Данные индикаторов'!BH50/'Данные индикаторов'!BJ50*100)</f>
        <v>4.929026478518348</v>
      </c>
      <c r="Y48" s="309">
        <f t="shared" ref="Y48:Y53" si="57">IF(X48="x","x",ROUND(IF(X48&gt;Y$55,0,IF(X48&lt;Y$54,10,(Y$55-X48)/(Y$55-Y$54)*10)),1))</f>
        <v>9.6</v>
      </c>
      <c r="Z48" s="309">
        <f>IF('Данные индикаторов'!BF50="No data","x",ROUND(IF('Данные индикаторов'!BF50&gt;Z$55,0,IF('Данные индикаторов'!BF50&lt;Z$54,10,(Z$55-'Данные индикаторов'!BF50)/(Z$55-Z$54)*10)),1))</f>
        <v>0</v>
      </c>
      <c r="AA48" s="309">
        <f>IF('Данные индикаторов'!BG50="No data","x",ROUND(IF('Данные индикаторов'!BG50&gt;AA$55,0,IF('Данные индикаторов'!BG50&lt;AA$54,10,(AA$55-'Данные индикаторов'!BG50)/(AA$55-AA$54)*10)),1))</f>
        <v>0</v>
      </c>
      <c r="AB48" s="303">
        <f t="shared" ref="AB48:AB53" si="58">IF(AND(Y48="x",Z48="x",AA48="x"),"x",ROUND(AVERAGE(Y48,AA48,Z48),1))</f>
        <v>3.2</v>
      </c>
      <c r="AC48" s="309">
        <f>IF('Данные индикаторов'!BI50="No data","x",ROUND(IF('Данные индикаторов'!BI50&gt;AC$55,0,IF('Данные индикаторов'!BI50&lt;AC$54,10,(AC$55-'Данные индикаторов'!BI50)/(AC$55-AC$54)*10)),1))</f>
        <v>8.8000000000000007</v>
      </c>
      <c r="AD48" s="309">
        <f>IF('Данные индикаторов'!R50="No data","x",ROUND(IF('Данные индикаторов'!R50&gt;AD$55,10,IF('Данные индикаторов'!R50&lt;AD$54,0,10-(AD$55-'Данные индикаторов'!R50)/(AD$55-AD$54)*10)),1))</f>
        <v>5.0999999999999996</v>
      </c>
      <c r="AE48" s="309">
        <f>IF('Данные индикаторов'!AS50="No data","x",ROUND(IF('Данные индикаторов'!AS50&gt;AE$55,0,IF('Данные индикаторов'!AS50&lt;AE$54,10,(AE$55-'Данные индикаторов'!AS50)/(AE$55-AE$54)*10)),1))</f>
        <v>7.6</v>
      </c>
      <c r="AF48" s="303">
        <f t="shared" si="50"/>
        <v>7.2</v>
      </c>
      <c r="AG48" s="299">
        <f t="shared" ref="AG48:AG53" si="59">ROUND(AVERAGE(AB48,W48,AF48),1)</f>
        <v>5.4</v>
      </c>
    </row>
    <row r="49" spans="1:33" ht="15.75">
      <c r="A49" s="329" t="s">
        <v>258</v>
      </c>
      <c r="B49" s="331" t="s">
        <v>268</v>
      </c>
      <c r="C49" s="328" t="s">
        <v>108</v>
      </c>
      <c r="D49" s="309">
        <f>IF('Данные индикаторов'!AT51="No data","x",ROUND(IF('Данные индикаторов'!AT51&gt;D$55,0,IF('Данные индикаторов'!AT51&lt;D$54,10,(D$55-'Данные индикаторов'!AT51)/(D$55-D$54)*10)),1))</f>
        <v>4.3</v>
      </c>
      <c r="E49" s="303">
        <f t="shared" si="51"/>
        <v>4.3</v>
      </c>
      <c r="F49" s="309">
        <f>IF('Данные индикаторов'!AU51="No data","x",ROUND(IF('Данные индикаторов'!AU51&gt;F$55,0,IF('Данные индикаторов'!AU51&lt;F$54,10,(F$55-'Данные индикаторов'!AU51)/(F$55-F$54)*10)),1))</f>
        <v>9.6</v>
      </c>
      <c r="G49" s="309">
        <f>IF('Данные индикаторов'!AV51="No data","x",ROUND(IF('Данные индикаторов'!AV51&gt;G$55,0,IF('Данные индикаторов'!AV51&lt;G$54,10,(G$55-'Данные индикаторов'!AV51)/(G$55-G$54)*10)),1))</f>
        <v>0.5</v>
      </c>
      <c r="H49" s="303">
        <f t="shared" si="52"/>
        <v>7.1</v>
      </c>
      <c r="I49" s="69">
        <f>IF('Данные индикаторов'!AW51="No data","x",'Данные индикаторов'!AW51/'Данные индикаторов'!BK51)</f>
        <v>1.2053183836479547E-3</v>
      </c>
      <c r="J49" s="309">
        <f t="shared" si="53"/>
        <v>0</v>
      </c>
      <c r="K49" s="309">
        <f>IF('Данные индикаторов'!AX51="No data","x",ROUND(IF('Данные индикаторов'!AX51&gt;K$55,10,IF('Данные индикаторов'!AX51&lt;K$54,0,10-(K$55-'Данные индикаторов'!AX51)/(K$55-K$54)*10)),1))</f>
        <v>2.7</v>
      </c>
      <c r="L49" s="309">
        <f>IF('Данные индикаторов'!AY51="No data","x",ROUND(IF('Данные индикаторов'!AY51&gt;L$55,10,IF('Данные индикаторов'!AY51&lt;L$54,0,10-(L$55-'Данные индикаторов'!AY51)/(L$55-L$54)*10)),1))</f>
        <v>1.3</v>
      </c>
      <c r="M49" s="309">
        <f t="shared" si="54"/>
        <v>2.7</v>
      </c>
      <c r="N49" s="306">
        <f t="shared" si="55"/>
        <v>1.4</v>
      </c>
      <c r="O49" s="309">
        <f>IF('Данные индикаторов'!AZ51="No data","x",ROUND(IF('Данные индикаторов'!AZ51&gt;O$55,0,IF('Данные индикаторов'!AZ51&lt;O$54,10,(O$55-'Данные индикаторов'!AZ51)/(O$55-O$54)*10)),1))</f>
        <v>0</v>
      </c>
      <c r="P49" s="309">
        <f>IF('Данные индикаторов'!BA51="No data","x",ROUND(IF('Данные индикаторов'!BA51&gt;P$55,0,IF('Данные индикаторов'!BA51&lt;P$54,10,(P$55-'Данные индикаторов'!BA51)/(P$55-P$54)*10)),1))</f>
        <v>0</v>
      </c>
      <c r="Q49" s="309">
        <f>IF('Данные индикаторов'!BB51="No data","x",ROUND(IF('Данные индикаторов'!BB51&gt;Q$55,0,IF('Данные индикаторов'!BB51&lt;Q$54,10,(Q$55-'Данные индикаторов'!BB51)/(Q$55-Q$54)*10)),1))</f>
        <v>5.6</v>
      </c>
      <c r="R49" s="309">
        <f>IF('Данные индикаторов'!BC51="No data","x",ROUND(IF('Данные индикаторов'!BC51&gt;R$55,0,IF('Данные индикаторов'!BC51&lt;R$54,10,(R$55-'Данные индикаторов'!BC51)/(R$55-R$54)*10)),1))</f>
        <v>0</v>
      </c>
      <c r="S49" s="303">
        <f t="shared" si="48"/>
        <v>1.4</v>
      </c>
      <c r="T49" s="301">
        <f t="shared" si="49"/>
        <v>3.6</v>
      </c>
      <c r="U49" s="309">
        <f>IF('Данные индикаторов'!BD51="No data","x",ROUND(IF('Данные индикаторов'!BD51&gt;U$55,0,IF('Данные индикаторов'!BD51&lt;U$54,10,(U$55-'Данные индикаторов'!BD51)/(U$55-U$54)*10)),1))</f>
        <v>4.7</v>
      </c>
      <c r="V49" s="309">
        <f>IF('Данные индикаторов'!BE51="No data","x",ROUND(IF('Данные индикаторов'!BE51&gt;V$55,0,IF('Данные индикаторов'!BE51&lt;V$54,10,(V$55-'Данные индикаторов'!BE51)/(V$55-V$54)*10)),1))</f>
        <v>6.7</v>
      </c>
      <c r="W49" s="303">
        <f t="shared" si="56"/>
        <v>5.7</v>
      </c>
      <c r="X49" s="48">
        <f>IF('Данные индикаторов'!BH51="No data","x",'Данные индикаторов'!BH51/'Данные индикаторов'!BJ51*100)</f>
        <v>41.971310061767205</v>
      </c>
      <c r="Y49" s="309">
        <f t="shared" si="57"/>
        <v>5.9</v>
      </c>
      <c r="Z49" s="309">
        <f>IF('Данные индикаторов'!BF51="No data","x",ROUND(IF('Данные индикаторов'!BF51&gt;Z$55,0,IF('Данные индикаторов'!BF51&lt;Z$54,10,(Z$55-'Данные индикаторов'!BF51)/(Z$55-Z$54)*10)),1))</f>
        <v>0</v>
      </c>
      <c r="AA49" s="309">
        <f>IF('Данные индикаторов'!BG51="No data","x",ROUND(IF('Данные индикаторов'!BG51&gt;AA$55,0,IF('Данные индикаторов'!BG51&lt;AA$54,10,(AA$55-'Данные индикаторов'!BG51)/(AA$55-AA$54)*10)),1))</f>
        <v>0</v>
      </c>
      <c r="AB49" s="303">
        <f t="shared" si="58"/>
        <v>2</v>
      </c>
      <c r="AC49" s="309">
        <f>IF('Данные индикаторов'!BI51="No data","x",ROUND(IF('Данные индикаторов'!BI51&gt;AC$55,0,IF('Данные индикаторов'!BI51&lt;AC$54,10,(AC$55-'Данные индикаторов'!BI51)/(AC$55-AC$54)*10)),1))</f>
        <v>8.8000000000000007</v>
      </c>
      <c r="AD49" s="309">
        <f>IF('Данные индикаторов'!R51="No data","x",ROUND(IF('Данные индикаторов'!R51&gt;AD$55,10,IF('Данные индикаторов'!R51&lt;AD$54,0,10-(AD$55-'Данные индикаторов'!R51)/(AD$55-AD$54)*10)),1))</f>
        <v>1.7</v>
      </c>
      <c r="AE49" s="309">
        <f>IF('Данные индикаторов'!AS51="No data","x",ROUND(IF('Данные индикаторов'!AS51&gt;AE$55,0,IF('Данные индикаторов'!AS51&lt;AE$54,10,(AE$55-'Данные индикаторов'!AS51)/(AE$55-AE$54)*10)),1))</f>
        <v>7.6</v>
      </c>
      <c r="AF49" s="303">
        <f t="shared" si="50"/>
        <v>6</v>
      </c>
      <c r="AG49" s="299">
        <f t="shared" si="59"/>
        <v>4.5999999999999996</v>
      </c>
    </row>
    <row r="50" spans="1:33" ht="15.75">
      <c r="A50" s="329" t="s">
        <v>258</v>
      </c>
      <c r="B50" s="331" t="s">
        <v>269</v>
      </c>
      <c r="C50" s="328" t="s">
        <v>110</v>
      </c>
      <c r="D50" s="309">
        <f>IF('Данные индикаторов'!AT52="No data","x",ROUND(IF('Данные индикаторов'!AT52&gt;D$55,0,IF('Данные индикаторов'!AT52&lt;D$54,10,(D$55-'Данные индикаторов'!AT52)/(D$55-D$54)*10)),1))</f>
        <v>4.3</v>
      </c>
      <c r="E50" s="303">
        <f t="shared" si="51"/>
        <v>4.3</v>
      </c>
      <c r="F50" s="309">
        <f>IF('Данные индикаторов'!AU52="No data","x",ROUND(IF('Данные индикаторов'!AU52&gt;F$55,0,IF('Данные индикаторов'!AU52&lt;F$54,10,(F$55-'Данные индикаторов'!AU52)/(F$55-F$54)*10)),1))</f>
        <v>9.8000000000000007</v>
      </c>
      <c r="G50" s="309">
        <f>IF('Данные индикаторов'!AV52="No data","x",ROUND(IF('Данные индикаторов'!AV52&gt;G$55,0,IF('Данные индикаторов'!AV52&lt;G$54,10,(G$55-'Данные индикаторов'!AV52)/(G$55-G$54)*10)),1))</f>
        <v>0.5</v>
      </c>
      <c r="H50" s="303">
        <f t="shared" si="52"/>
        <v>7.4</v>
      </c>
      <c r="I50" s="69">
        <f>IF('Данные индикаторов'!AW52="No data","x",'Данные индикаторов'!AW52/'Данные индикаторов'!BK52)</f>
        <v>1.9017935258092739E-3</v>
      </c>
      <c r="J50" s="309">
        <f t="shared" si="53"/>
        <v>0</v>
      </c>
      <c r="K50" s="309">
        <f>IF('Данные индикаторов'!AX52="No data","x",ROUND(IF('Данные индикаторов'!AX52&gt;K$55,10,IF('Данные индикаторов'!AX52&lt;K$54,0,10-(K$55-'Данные индикаторов'!AX52)/(K$55-K$54)*10)),1))</f>
        <v>2.7</v>
      </c>
      <c r="L50" s="309">
        <f>IF('Данные индикаторов'!AY52="No data","x",ROUND(IF('Данные индикаторов'!AY52&gt;L$55,10,IF('Данные индикаторов'!AY52&lt;L$54,0,10-(L$55-'Данные индикаторов'!AY52)/(L$55-L$54)*10)),1))</f>
        <v>1.3</v>
      </c>
      <c r="M50" s="309">
        <f t="shared" si="54"/>
        <v>2.7</v>
      </c>
      <c r="N50" s="306">
        <f t="shared" si="55"/>
        <v>1.4</v>
      </c>
      <c r="O50" s="309">
        <f>IF('Данные индикаторов'!AZ52="No data","x",ROUND(IF('Данные индикаторов'!AZ52&gt;O$55,0,IF('Данные индикаторов'!AZ52&lt;O$54,10,(O$55-'Данные индикаторов'!AZ52)/(O$55-O$54)*10)),1))</f>
        <v>0</v>
      </c>
      <c r="P50" s="309">
        <f>IF('Данные индикаторов'!BA52="No data","x",ROUND(IF('Данные индикаторов'!BA52&gt;P$55,0,IF('Данные индикаторов'!BA52&lt;P$54,10,(P$55-'Данные индикаторов'!BA52)/(P$55-P$54)*10)),1))</f>
        <v>0</v>
      </c>
      <c r="Q50" s="309">
        <f>IF('Данные индикаторов'!BB52="No data","x",ROUND(IF('Данные индикаторов'!BB52&gt;Q$55,0,IF('Данные индикаторов'!BB52&lt;Q$54,10,(Q$55-'Данные индикаторов'!BB52)/(Q$55-Q$54)*10)),1))</f>
        <v>5.6</v>
      </c>
      <c r="R50" s="309">
        <f>IF('Данные индикаторов'!BC52="No data","x",ROUND(IF('Данные индикаторов'!BC52&gt;R$55,0,IF('Данные индикаторов'!BC52&lt;R$54,10,(R$55-'Данные индикаторов'!BC52)/(R$55-R$54)*10)),1))</f>
        <v>0</v>
      </c>
      <c r="S50" s="303">
        <f t="shared" si="48"/>
        <v>1.4</v>
      </c>
      <c r="T50" s="301">
        <f t="shared" si="49"/>
        <v>3.6</v>
      </c>
      <c r="U50" s="309">
        <f>IF('Данные индикаторов'!BD52="No data","x",ROUND(IF('Данные индикаторов'!BD52&gt;U$55,0,IF('Данные индикаторов'!BD52&lt;U$54,10,(U$55-'Данные индикаторов'!BD52)/(U$55-U$54)*10)),1))</f>
        <v>5.2</v>
      </c>
      <c r="V50" s="309">
        <f>IF('Данные индикаторов'!BE52="No data","x",ROUND(IF('Данные индикаторов'!BE52&gt;V$55,0,IF('Данные индикаторов'!BE52&lt;V$54,10,(V$55-'Данные индикаторов'!BE52)/(V$55-V$54)*10)),1))</f>
        <v>7.2</v>
      </c>
      <c r="W50" s="303">
        <f t="shared" si="56"/>
        <v>6.2</v>
      </c>
      <c r="X50" s="48">
        <f>IF('Данные индикаторов'!BH52="No data","x",'Данные индикаторов'!BH52/'Данные индикаторов'!BJ52*100)</f>
        <v>26.237134136088873</v>
      </c>
      <c r="Y50" s="309">
        <f t="shared" si="57"/>
        <v>7.5</v>
      </c>
      <c r="Z50" s="309">
        <f>IF('Данные индикаторов'!BF52="No data","x",ROUND(IF('Данные индикаторов'!BF52&gt;Z$55,0,IF('Данные индикаторов'!BF52&lt;Z$54,10,(Z$55-'Данные индикаторов'!BF52)/(Z$55-Z$54)*10)),1))</f>
        <v>0</v>
      </c>
      <c r="AA50" s="309">
        <f>IF('Данные индикаторов'!BG52="No data","x",ROUND(IF('Данные индикаторов'!BG52&gt;AA$55,0,IF('Данные индикаторов'!BG52&lt;AA$54,10,(AA$55-'Данные индикаторов'!BG52)/(AA$55-AA$54)*10)),1))</f>
        <v>0</v>
      </c>
      <c r="AB50" s="303">
        <f t="shared" si="58"/>
        <v>2.5</v>
      </c>
      <c r="AC50" s="309">
        <f>IF('Данные индикаторов'!BI52="No data","x",ROUND(IF('Данные индикаторов'!BI52&gt;AC$55,0,IF('Данные индикаторов'!BI52&lt;AC$54,10,(AC$55-'Данные индикаторов'!BI52)/(AC$55-AC$54)*10)),1))</f>
        <v>8.8000000000000007</v>
      </c>
      <c r="AD50" s="309">
        <f>IF('Данные индикаторов'!R52="No data","x",ROUND(IF('Данные индикаторов'!R52&gt;AD$55,10,IF('Данные индикаторов'!R52&lt;AD$54,0,10-(AD$55-'Данные индикаторов'!R52)/(AD$55-AD$54)*10)),1))</f>
        <v>6</v>
      </c>
      <c r="AE50" s="309">
        <f>IF('Данные индикаторов'!AS52="No data","x",ROUND(IF('Данные индикаторов'!AS52&gt;AE$55,0,IF('Данные индикаторов'!AS52&lt;AE$54,10,(AE$55-'Данные индикаторов'!AS52)/(AE$55-AE$54)*10)),1))</f>
        <v>7.6</v>
      </c>
      <c r="AF50" s="303">
        <f t="shared" si="50"/>
        <v>7.5</v>
      </c>
      <c r="AG50" s="299">
        <f t="shared" si="59"/>
        <v>5.4</v>
      </c>
    </row>
    <row r="51" spans="1:33" ht="15.75">
      <c r="A51" s="329" t="s">
        <v>258</v>
      </c>
      <c r="B51" s="330" t="s">
        <v>270</v>
      </c>
      <c r="C51" s="328" t="s">
        <v>109</v>
      </c>
      <c r="D51" s="309">
        <f>IF('Данные индикаторов'!AT53="No data","x",ROUND(IF('Данные индикаторов'!AT53&gt;D$55,0,IF('Данные индикаторов'!AT53&lt;D$54,10,(D$55-'Данные индикаторов'!AT53)/(D$55-D$54)*10)),1))</f>
        <v>4.3</v>
      </c>
      <c r="E51" s="303">
        <f t="shared" si="51"/>
        <v>4.3</v>
      </c>
      <c r="F51" s="309">
        <f>IF('Данные индикаторов'!AU53="No data","x",ROUND(IF('Данные индикаторов'!AU53&gt;F$55,0,IF('Данные индикаторов'!AU53&lt;F$54,10,(F$55-'Данные индикаторов'!AU53)/(F$55-F$54)*10)),1))</f>
        <v>9.1999999999999993</v>
      </c>
      <c r="G51" s="309">
        <f>IF('Данные индикаторов'!AV53="No data","x",ROUND(IF('Данные индикаторов'!AV53&gt;G$55,0,IF('Данные индикаторов'!AV53&lt;G$54,10,(G$55-'Данные индикаторов'!AV53)/(G$55-G$54)*10)),1))</f>
        <v>0.5</v>
      </c>
      <c r="H51" s="303">
        <f t="shared" si="52"/>
        <v>6.6</v>
      </c>
      <c r="I51" s="69">
        <f>IF('Данные индикаторов'!AW53="No data","x",'Данные индикаторов'!AW53/'Данные индикаторов'!BK53)</f>
        <v>8.5021625312997953E-4</v>
      </c>
      <c r="J51" s="309">
        <f t="shared" si="53"/>
        <v>1.5</v>
      </c>
      <c r="K51" s="309">
        <f>IF('Данные индикаторов'!AX53="No data","x",ROUND(IF('Данные индикаторов'!AX53&gt;K$55,10,IF('Данные индикаторов'!AX53&lt;K$54,0,10-(K$55-'Данные индикаторов'!AX53)/(K$55-K$54)*10)),1))</f>
        <v>2.7</v>
      </c>
      <c r="L51" s="309">
        <f>IF('Данные индикаторов'!AY53="No data","x",ROUND(IF('Данные индикаторов'!AY53&gt;L$55,10,IF('Данные индикаторов'!AY53&lt;L$54,0,10-(L$55-'Данные индикаторов'!AY53)/(L$55-L$54)*10)),1))</f>
        <v>1.3</v>
      </c>
      <c r="M51" s="309">
        <f t="shared" si="54"/>
        <v>2.7</v>
      </c>
      <c r="N51" s="306">
        <f t="shared" si="55"/>
        <v>2.1</v>
      </c>
      <c r="O51" s="309">
        <f>IF('Данные индикаторов'!AZ53="No data","x",ROUND(IF('Данные индикаторов'!AZ53&gt;O$55,0,IF('Данные индикаторов'!AZ53&lt;O$54,10,(O$55-'Данные индикаторов'!AZ53)/(O$55-O$54)*10)),1))</f>
        <v>0</v>
      </c>
      <c r="P51" s="309">
        <f>IF('Данные индикаторов'!BA53="No data","x",ROUND(IF('Данные индикаторов'!BA53&gt;P$55,0,IF('Данные индикаторов'!BA53&lt;P$54,10,(P$55-'Данные индикаторов'!BA53)/(P$55-P$54)*10)),1))</f>
        <v>0</v>
      </c>
      <c r="Q51" s="309">
        <f>IF('Данные индикаторов'!BB53="No data","x",ROUND(IF('Данные индикаторов'!BB53&gt;Q$55,0,IF('Данные индикаторов'!BB53&lt;Q$54,10,(Q$55-'Данные индикаторов'!BB53)/(Q$55-Q$54)*10)),1))</f>
        <v>5.6</v>
      </c>
      <c r="R51" s="309">
        <f>IF('Данные индикаторов'!BC53="No data","x",ROUND(IF('Данные индикаторов'!BC53&gt;R$55,0,IF('Данные индикаторов'!BC53&lt;R$54,10,(R$55-'Данные индикаторов'!BC53)/(R$55-R$54)*10)),1))</f>
        <v>0</v>
      </c>
      <c r="S51" s="303">
        <f t="shared" si="48"/>
        <v>1.4</v>
      </c>
      <c r="T51" s="301">
        <f t="shared" si="49"/>
        <v>3.6</v>
      </c>
      <c r="U51" s="309">
        <f>IF('Данные индикаторов'!BD53="No data","x",ROUND(IF('Данные индикаторов'!BD53&gt;U$55,0,IF('Данные индикаторов'!BD53&lt;U$54,10,(U$55-'Данные индикаторов'!BD53)/(U$55-U$54)*10)),1))</f>
        <v>3.2</v>
      </c>
      <c r="V51" s="309">
        <f>IF('Данные индикаторов'!BE53="No data","x",ROUND(IF('Данные индикаторов'!BE53&gt;V$55,0,IF('Данные индикаторов'!BE53&lt;V$54,10,(V$55-'Данные индикаторов'!BE53)/(V$55-V$54)*10)),1))</f>
        <v>6.1</v>
      </c>
      <c r="W51" s="303">
        <f t="shared" si="56"/>
        <v>4.7</v>
      </c>
      <c r="X51" s="48">
        <f>IF('Данные индикаторов'!BH53="No data","x",'Данные индикаторов'!BH53/'Данные индикаторов'!BJ53*100)</f>
        <v>71.003266979887869</v>
      </c>
      <c r="Y51" s="309">
        <f t="shared" si="57"/>
        <v>2.9</v>
      </c>
      <c r="Z51" s="309">
        <f>IF('Данные индикаторов'!BF53="No data","x",ROUND(IF('Данные индикаторов'!BF53&gt;Z$55,0,IF('Данные индикаторов'!BF53&lt;Z$54,10,(Z$55-'Данные индикаторов'!BF53)/(Z$55-Z$54)*10)),1))</f>
        <v>0</v>
      </c>
      <c r="AA51" s="309">
        <f>IF('Данные индикаторов'!BG53="No data","x",ROUND(IF('Данные индикаторов'!BG53&gt;AA$55,0,IF('Данные индикаторов'!BG53&lt;AA$54,10,(AA$55-'Данные индикаторов'!BG53)/(AA$55-AA$54)*10)),1))</f>
        <v>0</v>
      </c>
      <c r="AB51" s="303">
        <f t="shared" si="58"/>
        <v>1</v>
      </c>
      <c r="AC51" s="309">
        <f>IF('Данные индикаторов'!BI53="No data","x",ROUND(IF('Данные индикаторов'!BI53&gt;AC$55,0,IF('Данные индикаторов'!BI53&lt;AC$54,10,(AC$55-'Данные индикаторов'!BI53)/(AC$55-AC$54)*10)),1))</f>
        <v>8.8000000000000007</v>
      </c>
      <c r="AD51" s="309">
        <f>IF('Данные индикаторов'!R53="No data","x",ROUND(IF('Данные индикаторов'!R53&gt;AD$55,10,IF('Данные индикаторов'!R53&lt;AD$54,0,10-(AD$55-'Данные индикаторов'!R53)/(AD$55-AD$54)*10)),1))</f>
        <v>6.3</v>
      </c>
      <c r="AE51" s="309">
        <f>IF('Данные индикаторов'!AS53="No data","x",ROUND(IF('Данные индикаторов'!AS53&gt;AE$55,0,IF('Данные индикаторов'!AS53&lt;AE$54,10,(AE$55-'Данные индикаторов'!AS53)/(AE$55-AE$54)*10)),1))</f>
        <v>7.6</v>
      </c>
      <c r="AF51" s="303">
        <f t="shared" si="50"/>
        <v>7.6</v>
      </c>
      <c r="AG51" s="299">
        <f t="shared" si="59"/>
        <v>4.4000000000000004</v>
      </c>
    </row>
    <row r="52" spans="1:33" ht="15.75">
      <c r="A52" s="329" t="s">
        <v>258</v>
      </c>
      <c r="B52" s="330" t="s">
        <v>271</v>
      </c>
      <c r="C52" s="328" t="s">
        <v>111</v>
      </c>
      <c r="D52" s="309">
        <f>IF('Данные индикаторов'!AT54="No data","x",ROUND(IF('Данные индикаторов'!AT54&gt;D$55,0,IF('Данные индикаторов'!AT54&lt;D$54,10,(D$55-'Данные индикаторов'!AT54)/(D$55-D$54)*10)),1))</f>
        <v>4.3</v>
      </c>
      <c r="E52" s="303">
        <f t="shared" si="51"/>
        <v>4.3</v>
      </c>
      <c r="F52" s="309">
        <f>IF('Данные индикаторов'!AU54="No data","x",ROUND(IF('Данные индикаторов'!AU54&gt;F$55,0,IF('Данные индикаторов'!AU54&lt;F$54,10,(F$55-'Данные индикаторов'!AU54)/(F$55-F$54)*10)),1))</f>
        <v>8.6</v>
      </c>
      <c r="G52" s="309">
        <f>IF('Данные индикаторов'!AV54="No data","x",ROUND(IF('Данные индикаторов'!AV54&gt;G$55,0,IF('Данные индикаторов'!AV54&lt;G$54,10,(G$55-'Данные индикаторов'!AV54)/(G$55-G$54)*10)),1))</f>
        <v>0.5</v>
      </c>
      <c r="H52" s="303">
        <f t="shared" si="52"/>
        <v>5.9</v>
      </c>
      <c r="I52" s="69">
        <f>IF('Данные индикаторов'!AW54="No data","x",'Данные индикаторов'!AW54/'Данные индикаторов'!BK54)</f>
        <v>3.8099125761132088E-5</v>
      </c>
      <c r="J52" s="309">
        <f t="shared" si="53"/>
        <v>9.6</v>
      </c>
      <c r="K52" s="309">
        <f>IF('Данные индикаторов'!AX54="No data","x",ROUND(IF('Данные индикаторов'!AX54&gt;K$55,10,IF('Данные индикаторов'!AX54&lt;K$54,0,10-(K$55-'Данные индикаторов'!AX54)/(K$55-K$54)*10)),1))</f>
        <v>2.7</v>
      </c>
      <c r="L52" s="309">
        <f>IF('Данные индикаторов'!AY54="No data","x",ROUND(IF('Данные индикаторов'!AY54&gt;L$55,10,IF('Данные индикаторов'!AY54&lt;L$54,0,10-(L$55-'Данные индикаторов'!AY54)/(L$55-L$54)*10)),1))</f>
        <v>1.3</v>
      </c>
      <c r="M52" s="309">
        <f t="shared" si="54"/>
        <v>2.7</v>
      </c>
      <c r="N52" s="306">
        <f t="shared" si="55"/>
        <v>7.5</v>
      </c>
      <c r="O52" s="309">
        <f>IF('Данные индикаторов'!AZ54="No data","x",ROUND(IF('Данные индикаторов'!AZ54&gt;O$55,0,IF('Данные индикаторов'!AZ54&lt;O$54,10,(O$55-'Данные индикаторов'!AZ54)/(O$55-O$54)*10)),1))</f>
        <v>0</v>
      </c>
      <c r="P52" s="309">
        <f>IF('Данные индикаторов'!BA54="No data","x",ROUND(IF('Данные индикаторов'!BA54&gt;P$55,0,IF('Данные индикаторов'!BA54&lt;P$54,10,(P$55-'Данные индикаторов'!BA54)/(P$55-P$54)*10)),1))</f>
        <v>0</v>
      </c>
      <c r="Q52" s="309">
        <f>IF('Данные индикаторов'!BB54="No data","x",ROUND(IF('Данные индикаторов'!BB54&gt;Q$55,0,IF('Данные индикаторов'!BB54&lt;Q$54,10,(Q$55-'Данные индикаторов'!BB54)/(Q$55-Q$54)*10)),1))</f>
        <v>5.6</v>
      </c>
      <c r="R52" s="309">
        <f>IF('Данные индикаторов'!BC54="No data","x",ROUND(IF('Данные индикаторов'!BC54&gt;R$55,0,IF('Данные индикаторов'!BC54&lt;R$54,10,(R$55-'Данные индикаторов'!BC54)/(R$55-R$54)*10)),1))</f>
        <v>0</v>
      </c>
      <c r="S52" s="303">
        <f t="shared" si="48"/>
        <v>1.4</v>
      </c>
      <c r="T52" s="301">
        <f t="shared" si="49"/>
        <v>4.8</v>
      </c>
      <c r="U52" s="309">
        <f>IF('Данные индикаторов'!BD54="No data","x",ROUND(IF('Данные индикаторов'!BD54&gt;U$55,0,IF('Данные индикаторов'!BD54&lt;U$54,10,(U$55-'Данные индикаторов'!BD54)/(U$55-U$54)*10)),1))</f>
        <v>5</v>
      </c>
      <c r="V52" s="309">
        <f>IF('Данные индикаторов'!BE54="No data","x",ROUND(IF('Данные индикаторов'!BE54&gt;V$55,0,IF('Данные индикаторов'!BE54&lt;V$54,10,(V$55-'Данные индикаторов'!BE54)/(V$55-V$54)*10)),1))</f>
        <v>7.3</v>
      </c>
      <c r="W52" s="303">
        <f t="shared" si="56"/>
        <v>6.2</v>
      </c>
      <c r="X52" s="48">
        <f>IF('Данные индикаторов'!BH54="No data","x",'Данные индикаторов'!BH54/'Данные индикаторов'!BJ54*100)</f>
        <v>108.93451586381148</v>
      </c>
      <c r="Y52" s="309">
        <f t="shared" si="57"/>
        <v>0</v>
      </c>
      <c r="Z52" s="309">
        <f>IF('Данные индикаторов'!BF54="No data","x",ROUND(IF('Данные индикаторов'!BF54&gt;Z$55,0,IF('Данные индикаторов'!BF54&lt;Z$54,10,(Z$55-'Данные индикаторов'!BF54)/(Z$55-Z$54)*10)),1))</f>
        <v>0</v>
      </c>
      <c r="AA52" s="309">
        <f>IF('Данные индикаторов'!BG54="No data","x",ROUND(IF('Данные индикаторов'!BG54&gt;AA$55,0,IF('Данные индикаторов'!BG54&lt;AA$54,10,(AA$55-'Данные индикаторов'!BG54)/(AA$55-AA$54)*10)),1))</f>
        <v>0</v>
      </c>
      <c r="AB52" s="303">
        <f t="shared" si="58"/>
        <v>0</v>
      </c>
      <c r="AC52" s="309">
        <f>IF('Данные индикаторов'!BI54="No data","x",ROUND(IF('Данные индикаторов'!BI54&gt;AC$55,0,IF('Данные индикаторов'!BI54&lt;AC$54,10,(AC$55-'Данные индикаторов'!BI54)/(AC$55-AC$54)*10)),1))</f>
        <v>8.8000000000000007</v>
      </c>
      <c r="AD52" s="309">
        <f>IF('Данные индикаторов'!R54="No data","x",ROUND(IF('Данные индикаторов'!R54&gt;AD$55,10,IF('Данные индикаторов'!R54&lt;AD$54,0,10-(AD$55-'Данные индикаторов'!R54)/(AD$55-AD$54)*10)),1))</f>
        <v>4.8</v>
      </c>
      <c r="AE52" s="309">
        <f>IF('Данные индикаторов'!AS54="No data","x",ROUND(IF('Данные индикаторов'!AS54&gt;AE$55,0,IF('Данные индикаторов'!AS54&lt;AE$54,10,(AE$55-'Данные индикаторов'!AS54)/(AE$55-AE$54)*10)),1))</f>
        <v>7.6</v>
      </c>
      <c r="AF52" s="303">
        <f t="shared" si="50"/>
        <v>7.1</v>
      </c>
      <c r="AG52" s="299">
        <f t="shared" si="59"/>
        <v>4.4000000000000004</v>
      </c>
    </row>
    <row r="53" spans="1:33" ht="15.75">
      <c r="A53" s="341" t="s">
        <v>258</v>
      </c>
      <c r="B53" s="342" t="s">
        <v>272</v>
      </c>
      <c r="C53" s="343" t="s">
        <v>112</v>
      </c>
      <c r="D53" s="310">
        <f>IF('Данные индикаторов'!AT55="No data","x",ROUND(IF('Данные индикаторов'!AT55&gt;D$55,10,IF('Данные индикаторов'!AT55&lt;D$54,10,(D$55-'Данные индикаторов'!AT55)/(D$55-D$54)*10)),1))</f>
        <v>4.3</v>
      </c>
      <c r="E53" s="304">
        <f t="shared" si="51"/>
        <v>4.3</v>
      </c>
      <c r="F53" s="310">
        <f>IF('Данные индикаторов'!AU55="No data","x",ROUND(IF('Данные индикаторов'!AU55&gt;F$55,0,IF('Данные индикаторов'!AU55&lt;F$54,10,(F$55-'Данные индикаторов'!AU55)/(F$55-F$54)*10)),1))</f>
        <v>7.2</v>
      </c>
      <c r="G53" s="310">
        <f>IF('Данные индикаторов'!AV55="No data","x",ROUND(IF('Данные индикаторов'!AV55&gt;G$55,0,IF('Данные индикаторов'!AV55&lt;G$54,10,(G$55-'Данные индикаторов'!AV55)/(G$55-G$54)*10)),1))</f>
        <v>0.5</v>
      </c>
      <c r="H53" s="304">
        <f t="shared" si="52"/>
        <v>4.7</v>
      </c>
      <c r="I53" s="99">
        <f>IF('Данные индикаторов'!AW55="No data","x",'Данные индикаторов'!AW55/'Данные индикаторов'!BK55)</f>
        <v>1.3659865846841812E-4</v>
      </c>
      <c r="J53" s="310">
        <f t="shared" si="53"/>
        <v>8.6</v>
      </c>
      <c r="K53" s="310">
        <f>IF('Данные индикаторов'!AX55="No data","x",ROUND(IF('Данные индикаторов'!AX55&gt;K$55,10,IF('Данные индикаторов'!AX55&lt;K$54,0,10-(K$55-'Данные индикаторов'!AX55)/(K$55-K$54)*10)),1))</f>
        <v>2.7</v>
      </c>
      <c r="L53" s="310">
        <f>IF('Данные индикаторов'!AY55="No data","x",ROUND(IF('Данные индикаторов'!AY55&gt;L$55,10,IF('Данные индикаторов'!AY55&lt;L$54,0,10-(L$55-'Данные индикаторов'!AY55)/(L$55-L$54)*10)),1))</f>
        <v>1.3</v>
      </c>
      <c r="M53" s="310">
        <f t="shared" si="54"/>
        <v>2.7</v>
      </c>
      <c r="N53" s="307">
        <f t="shared" si="55"/>
        <v>6.5</v>
      </c>
      <c r="O53" s="309">
        <f>IF('Данные индикаторов'!AZ55="No data","x",ROUND(IF('Данные индикаторов'!AZ55&gt;O$55,0,IF('Данные индикаторов'!AZ55&lt;O$54,10,(O$55-'Данные индикаторов'!AZ55)/(O$55-O$54)*10)),1))</f>
        <v>0</v>
      </c>
      <c r="P53" s="309">
        <f>IF('Данные индикаторов'!BA55="No data","x",ROUND(IF('Данные индикаторов'!BA55&gt;P$55,0,IF('Данные индикаторов'!BA55&lt;P$54,10,(P$55-'Данные индикаторов'!BA55)/(P$55-P$54)*10)),1))</f>
        <v>0</v>
      </c>
      <c r="Q53" s="309">
        <f>IF('Данные индикаторов'!BB55="No data","x",ROUND(IF('Данные индикаторов'!BB55&gt;Q$55,0,IF('Данные индикаторов'!BB55&lt;Q$54,10,(Q$55-'Данные индикаторов'!BB55)/(Q$55-Q$54)*10)),1))</f>
        <v>5.6</v>
      </c>
      <c r="R53" s="309">
        <f>IF('Данные индикаторов'!BC55="No data","x",ROUND(IF('Данные индикаторов'!BC55&gt;R$55,0,IF('Данные индикаторов'!BC55&lt;R$54,10,(R$55-'Данные индикаторов'!BC55)/(R$55-R$54)*10)),1))</f>
        <v>0</v>
      </c>
      <c r="S53" s="303">
        <f t="shared" si="48"/>
        <v>1.4</v>
      </c>
      <c r="T53" s="301">
        <f t="shared" si="49"/>
        <v>4.2</v>
      </c>
      <c r="U53" s="310">
        <f>IF('Данные индикаторов'!BD55="No data","x",ROUND(IF('Данные индикаторов'!BD55&gt;U$55,0,IF('Данные индикаторов'!BD55&lt;U$54,10,(U$55-'Данные индикаторов'!BD55)/(U$55-U$54)*10)),1))</f>
        <v>0</v>
      </c>
      <c r="V53" s="310">
        <f>IF('Данные индикаторов'!BE55="No data","x",ROUND(IF('Данные индикаторов'!BE55&gt;V$55,0,IF('Данные индикаторов'!BE55&lt;V$54,10,(V$55-'Данные индикаторов'!BE55)/(V$55-V$54)*10)),1))</f>
        <v>0</v>
      </c>
      <c r="W53" s="304">
        <f t="shared" si="56"/>
        <v>0</v>
      </c>
      <c r="X53" s="100">
        <f>IF('Данные индикаторов'!BH55="No data","x",'Данные индикаторов'!BH55/'Данные индикаторов'!BJ55*100)</f>
        <v>481.91294827461155</v>
      </c>
      <c r="Y53" s="310">
        <f t="shared" si="57"/>
        <v>0</v>
      </c>
      <c r="Z53" s="310">
        <f>IF('Данные индикаторов'!BF55="No data","x",ROUND(IF('Данные индикаторов'!BF55&gt;Z$55,0,IF('Данные индикаторов'!BF55&lt;Z$54,10,(Z$55-'Данные индикаторов'!BF55)/(Z$55-Z$54)*10)),1))</f>
        <v>0</v>
      </c>
      <c r="AA53" s="310">
        <f>IF('Данные индикаторов'!BG55="No data","x",ROUND(IF('Данные индикаторов'!BG55&gt;AA$55,0,IF('Данные индикаторов'!BG55&lt;AA$54,10,(AA$55-'Данные индикаторов'!BG55)/(AA$55-AA$54)*10)),1))</f>
        <v>0</v>
      </c>
      <c r="AB53" s="304">
        <f t="shared" si="58"/>
        <v>0</v>
      </c>
      <c r="AC53" s="310">
        <f>IF('Данные индикаторов'!BI55="No data","x",ROUND(IF('Данные индикаторов'!BI55&gt;AC$55,0,IF('Данные индикаторов'!BI55&lt;AC$54,10,(AC$55-'Данные индикаторов'!BI55)/(AC$55-AC$54)*10)),1))</f>
        <v>8.8000000000000007</v>
      </c>
      <c r="AD53" s="310">
        <f>IF('Данные индикаторов'!R55="No data","x",ROUND(IF('Данные индикаторов'!R55&gt;AD$55,10,IF('Данные индикаторов'!R55&lt;AD$54,0,10-(AD$55-'Данные индикаторов'!R55)/(AD$55-AD$54)*10)),1))</f>
        <v>3.4</v>
      </c>
      <c r="AE53" s="310">
        <f>IF('Данные индикаторов'!AS55="No data","x",ROUND(IF('Данные индикаторов'!AS55&gt;AE$55,0,IF('Данные индикаторов'!AS55&lt;AE$54,10,(AE$55-'Данные индикаторов'!AS55)/(AE$55-AE$54)*10)),1))</f>
        <v>7.6</v>
      </c>
      <c r="AF53" s="304">
        <f t="shared" si="50"/>
        <v>6.6</v>
      </c>
      <c r="AG53" s="300">
        <f t="shared" si="59"/>
        <v>2.2000000000000002</v>
      </c>
    </row>
    <row r="54" spans="1:33">
      <c r="A54" s="29"/>
      <c r="B54" s="29"/>
      <c r="C54" s="102" t="s">
        <v>1</v>
      </c>
      <c r="D54" s="33">
        <v>30</v>
      </c>
      <c r="E54" s="34"/>
      <c r="F54" s="32">
        <v>1000</v>
      </c>
      <c r="G54" s="33">
        <v>0</v>
      </c>
      <c r="H54" s="34"/>
      <c r="I54" s="33"/>
      <c r="J54" s="68">
        <v>0</v>
      </c>
      <c r="K54" s="33">
        <v>0</v>
      </c>
      <c r="L54" s="33">
        <v>0</v>
      </c>
      <c r="M54" s="33"/>
      <c r="N54" s="34"/>
      <c r="O54" s="34">
        <v>0.1</v>
      </c>
      <c r="P54" s="34">
        <v>0.1</v>
      </c>
      <c r="Q54" s="34">
        <v>0.1</v>
      </c>
      <c r="R54" s="34">
        <v>0.1</v>
      </c>
      <c r="S54" s="34"/>
      <c r="T54" s="34"/>
      <c r="U54" s="33">
        <v>0</v>
      </c>
      <c r="V54" s="32">
        <v>5</v>
      </c>
      <c r="W54" s="34"/>
      <c r="X54" s="34"/>
      <c r="Y54" s="32">
        <v>1</v>
      </c>
      <c r="Z54" s="33">
        <v>0.7</v>
      </c>
      <c r="AA54" s="33">
        <v>0.7</v>
      </c>
      <c r="AB54" s="34"/>
      <c r="AC54" s="32">
        <v>50</v>
      </c>
      <c r="AD54" s="32">
        <v>0</v>
      </c>
      <c r="AE54" s="32">
        <v>0</v>
      </c>
      <c r="AF54" s="35"/>
      <c r="AG54" s="34"/>
    </row>
    <row r="55" spans="1:33">
      <c r="A55" s="29"/>
      <c r="B55" s="29"/>
      <c r="C55" s="102" t="s">
        <v>2</v>
      </c>
      <c r="D55" s="33">
        <v>80</v>
      </c>
      <c r="E55" s="34"/>
      <c r="F55" s="32">
        <v>16000</v>
      </c>
      <c r="G55" s="33">
        <v>3</v>
      </c>
      <c r="H55" s="34"/>
      <c r="I55" s="33"/>
      <c r="J55" s="68">
        <v>1E-3</v>
      </c>
      <c r="K55" s="33">
        <v>0.5</v>
      </c>
      <c r="L55" s="33">
        <v>1</v>
      </c>
      <c r="M55" s="33"/>
      <c r="N55" s="34"/>
      <c r="O55" s="34">
        <v>1</v>
      </c>
      <c r="P55" s="34">
        <v>1</v>
      </c>
      <c r="Q55" s="34">
        <v>1</v>
      </c>
      <c r="R55" s="34">
        <v>1</v>
      </c>
      <c r="S55" s="34"/>
      <c r="T55" s="34"/>
      <c r="U55" s="33">
        <v>1</v>
      </c>
      <c r="V55" s="32">
        <v>200</v>
      </c>
      <c r="W55" s="34"/>
      <c r="X55" s="34"/>
      <c r="Y55" s="32">
        <v>100</v>
      </c>
      <c r="Z55" s="33">
        <v>1</v>
      </c>
      <c r="AA55" s="33">
        <v>1</v>
      </c>
      <c r="AB55" s="34"/>
      <c r="AC55" s="36">
        <v>3000</v>
      </c>
      <c r="AD55" s="36">
        <v>60</v>
      </c>
      <c r="AE55" s="128">
        <v>70</v>
      </c>
      <c r="AF55" s="36"/>
      <c r="AG55" s="34"/>
    </row>
    <row r="57" spans="1:33">
      <c r="J57" s="74"/>
    </row>
  </sheetData>
  <sortState xmlns:xlrd2="http://schemas.microsoft.com/office/spreadsheetml/2017/richdata2" ref="B3:AC162">
    <sortCondition ref="B3:B162"/>
  </sortState>
  <mergeCells count="1">
    <mergeCell ref="A1:AA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BL55"/>
  <sheetViews>
    <sheetView showGridLines="0" zoomScale="93" zoomScaleNormal="93" workbookViewId="0">
      <pane xSplit="3" ySplit="4" topLeftCell="AQ11" activePane="bottomRight" state="frozen"/>
      <selection pane="topRight" activeCell="C1" sqref="C1"/>
      <selection pane="bottomLeft" activeCell="A5" sqref="A5"/>
      <selection pane="bottomRight" activeCell="AT2" sqref="AT2"/>
    </sheetView>
  </sheetViews>
  <sheetFormatPr defaultColWidth="9.140625" defaultRowHeight="15"/>
  <cols>
    <col min="1" max="1" width="13.42578125" style="1" bestFit="1" customWidth="1"/>
    <col min="2" max="2" width="32.140625" style="1" bestFit="1" customWidth="1"/>
    <col min="3" max="3" width="12.85546875" style="1" bestFit="1" customWidth="1"/>
    <col min="4" max="64" width="11.42578125" style="1" customWidth="1"/>
    <col min="65" max="16384" width="9.140625" style="1"/>
  </cols>
  <sheetData>
    <row r="1" spans="1:64">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row>
    <row r="2" spans="1:64" s="75" customFormat="1" ht="121.5" customHeight="1">
      <c r="A2" s="42" t="s">
        <v>273</v>
      </c>
      <c r="B2" s="42" t="s">
        <v>274</v>
      </c>
      <c r="C2" s="37" t="s">
        <v>275</v>
      </c>
      <c r="D2" s="139" t="s">
        <v>315</v>
      </c>
      <c r="E2" s="139" t="s">
        <v>316</v>
      </c>
      <c r="F2" s="139" t="s">
        <v>319</v>
      </c>
      <c r="G2" s="139" t="s">
        <v>320</v>
      </c>
      <c r="H2" s="139" t="s">
        <v>318</v>
      </c>
      <c r="I2" s="139" t="s">
        <v>339</v>
      </c>
      <c r="J2" s="139" t="s">
        <v>322</v>
      </c>
      <c r="K2" s="139" t="s">
        <v>343</v>
      </c>
      <c r="L2" s="139" t="s">
        <v>344</v>
      </c>
      <c r="M2" s="139" t="s">
        <v>341</v>
      </c>
      <c r="N2" s="139" t="s">
        <v>342</v>
      </c>
      <c r="O2" s="140" t="s">
        <v>346</v>
      </c>
      <c r="P2" s="140" t="s">
        <v>347</v>
      </c>
      <c r="Q2" s="140" t="s">
        <v>354</v>
      </c>
      <c r="R2" s="140" t="s">
        <v>390</v>
      </c>
      <c r="S2" s="140" t="s">
        <v>401</v>
      </c>
      <c r="T2" s="140" t="s">
        <v>402</v>
      </c>
      <c r="U2" s="140" t="s">
        <v>403</v>
      </c>
      <c r="V2" s="140" t="s">
        <v>404</v>
      </c>
      <c r="W2" s="140" t="s">
        <v>405</v>
      </c>
      <c r="X2" s="140" t="s">
        <v>406</v>
      </c>
      <c r="Y2" s="140" t="s">
        <v>407</v>
      </c>
      <c r="Z2" s="140" t="s">
        <v>408</v>
      </c>
      <c r="AA2" s="140" t="s">
        <v>409</v>
      </c>
      <c r="AB2" s="140" t="s">
        <v>410</v>
      </c>
      <c r="AC2" s="140" t="s">
        <v>410</v>
      </c>
      <c r="AD2" s="140" t="s">
        <v>411</v>
      </c>
      <c r="AE2" s="140" t="s">
        <v>412</v>
      </c>
      <c r="AF2" s="140" t="s">
        <v>413</v>
      </c>
      <c r="AG2" s="140" t="s">
        <v>414</v>
      </c>
      <c r="AH2" s="140" t="s">
        <v>359</v>
      </c>
      <c r="AI2" s="140" t="s">
        <v>360</v>
      </c>
      <c r="AJ2" s="140" t="s">
        <v>361</v>
      </c>
      <c r="AK2" s="140" t="s">
        <v>348</v>
      </c>
      <c r="AL2" s="140" t="s">
        <v>421</v>
      </c>
      <c r="AM2" s="140" t="s">
        <v>366</v>
      </c>
      <c r="AN2" s="140" t="s">
        <v>424</v>
      </c>
      <c r="AO2" s="140" t="s">
        <v>425</v>
      </c>
      <c r="AP2" s="140" t="s">
        <v>369</v>
      </c>
      <c r="AQ2" s="140" t="s">
        <v>362</v>
      </c>
      <c r="AR2" s="140" t="s">
        <v>363</v>
      </c>
      <c r="AS2" s="141" t="s">
        <v>427</v>
      </c>
      <c r="AT2" s="141" t="s">
        <v>428</v>
      </c>
      <c r="AU2" s="141" t="s">
        <v>429</v>
      </c>
      <c r="AV2" s="141" t="s">
        <v>374</v>
      </c>
      <c r="AW2" s="141" t="s">
        <v>375</v>
      </c>
      <c r="AX2" s="141" t="s">
        <v>430</v>
      </c>
      <c r="AY2" s="141" t="s">
        <v>431</v>
      </c>
      <c r="AZ2" s="141" t="s">
        <v>380</v>
      </c>
      <c r="BA2" s="141" t="s">
        <v>381</v>
      </c>
      <c r="BB2" s="141" t="s">
        <v>382</v>
      </c>
      <c r="BC2" s="141" t="s">
        <v>383</v>
      </c>
      <c r="BD2" s="141" t="s">
        <v>384</v>
      </c>
      <c r="BE2" s="141" t="s">
        <v>385</v>
      </c>
      <c r="BF2" s="141" t="s">
        <v>432</v>
      </c>
      <c r="BG2" s="141" t="s">
        <v>433</v>
      </c>
      <c r="BH2" s="141" t="s">
        <v>386</v>
      </c>
      <c r="BI2" s="141" t="s">
        <v>389</v>
      </c>
      <c r="BJ2" s="115" t="s">
        <v>434</v>
      </c>
      <c r="BK2" s="115" t="s">
        <v>435</v>
      </c>
      <c r="BL2" s="115" t="s">
        <v>437</v>
      </c>
    </row>
    <row r="3" spans="1:64">
      <c r="A3" s="43" t="s">
        <v>444</v>
      </c>
      <c r="D3" s="38" t="s">
        <v>156</v>
      </c>
      <c r="E3" s="38" t="s">
        <v>156</v>
      </c>
      <c r="F3" s="38" t="s">
        <v>398</v>
      </c>
      <c r="G3" s="38" t="s">
        <v>398</v>
      </c>
      <c r="H3" s="38" t="s">
        <v>203</v>
      </c>
      <c r="I3" s="38" t="s">
        <v>191</v>
      </c>
      <c r="J3" s="38" t="s">
        <v>193</v>
      </c>
      <c r="K3" s="38">
        <v>2021</v>
      </c>
      <c r="L3" s="38">
        <v>2021</v>
      </c>
      <c r="M3" s="38">
        <v>2021</v>
      </c>
      <c r="N3" s="38">
        <v>2021</v>
      </c>
      <c r="O3" s="38">
        <v>2019</v>
      </c>
      <c r="P3" s="38" t="s">
        <v>207</v>
      </c>
      <c r="Q3" s="38" t="s">
        <v>198</v>
      </c>
      <c r="R3" s="38" t="s">
        <v>155</v>
      </c>
      <c r="S3" s="38" t="s">
        <v>202</v>
      </c>
      <c r="T3" s="38" t="s">
        <v>199</v>
      </c>
      <c r="U3" s="38" t="s">
        <v>199</v>
      </c>
      <c r="V3" s="38">
        <v>2020</v>
      </c>
      <c r="W3" s="38">
        <v>2020</v>
      </c>
      <c r="X3" s="38" t="s">
        <v>204</v>
      </c>
      <c r="Y3" s="38" t="s">
        <v>204</v>
      </c>
      <c r="Z3" s="38" t="s">
        <v>212</v>
      </c>
      <c r="AA3" s="38" t="s">
        <v>200</v>
      </c>
      <c r="AB3" s="38">
        <v>2019</v>
      </c>
      <c r="AC3" s="38">
        <v>2020</v>
      </c>
      <c r="AD3" s="38" t="s">
        <v>198</v>
      </c>
      <c r="AE3" s="38">
        <v>2021</v>
      </c>
      <c r="AF3" s="38">
        <v>2021</v>
      </c>
      <c r="AG3" s="38">
        <v>2021</v>
      </c>
      <c r="AH3" s="38">
        <v>2021</v>
      </c>
      <c r="AI3" s="38" t="s">
        <v>202</v>
      </c>
      <c r="AJ3" s="38" t="s">
        <v>202</v>
      </c>
      <c r="AK3" s="38" t="s">
        <v>198</v>
      </c>
      <c r="AL3" s="38" t="s">
        <v>203</v>
      </c>
      <c r="AM3" s="38" t="s">
        <v>155</v>
      </c>
      <c r="AN3" s="38" t="s">
        <v>155</v>
      </c>
      <c r="AO3" s="38" t="s">
        <v>155</v>
      </c>
      <c r="AP3" s="38" t="s">
        <v>156</v>
      </c>
      <c r="AQ3" s="38">
        <v>2021</v>
      </c>
      <c r="AR3" s="38">
        <v>2021</v>
      </c>
      <c r="AS3" s="38">
        <v>2021</v>
      </c>
      <c r="AT3" s="38">
        <v>2021</v>
      </c>
      <c r="AU3" s="127" t="s">
        <v>155</v>
      </c>
      <c r="AV3" s="127" t="s">
        <v>196</v>
      </c>
      <c r="AW3" s="127" t="s">
        <v>202</v>
      </c>
      <c r="AX3" s="38" t="s">
        <v>211</v>
      </c>
      <c r="AY3" s="38" t="s">
        <v>211</v>
      </c>
      <c r="AZ3" s="38" t="s">
        <v>198</v>
      </c>
      <c r="BA3" s="38" t="s">
        <v>198</v>
      </c>
      <c r="BB3" s="38" t="s">
        <v>198</v>
      </c>
      <c r="BC3" s="38" t="s">
        <v>198</v>
      </c>
      <c r="BD3" s="127" t="s">
        <v>155</v>
      </c>
      <c r="BE3" s="127" t="s">
        <v>202</v>
      </c>
      <c r="BF3" s="127" t="s">
        <v>156</v>
      </c>
      <c r="BG3" s="127" t="s">
        <v>198</v>
      </c>
      <c r="BH3" s="127">
        <v>2022</v>
      </c>
      <c r="BI3" s="127">
        <v>2019</v>
      </c>
      <c r="BJ3" s="127">
        <v>2021</v>
      </c>
      <c r="BK3" s="127" t="s">
        <v>209</v>
      </c>
      <c r="BL3" s="127">
        <v>2020</v>
      </c>
    </row>
    <row r="4" spans="1:64" ht="39" customHeight="1">
      <c r="A4" s="44" t="s">
        <v>445</v>
      </c>
      <c r="D4" s="160" t="s">
        <v>399</v>
      </c>
      <c r="E4" s="160" t="s">
        <v>399</v>
      </c>
      <c r="F4" s="160" t="s">
        <v>399</v>
      </c>
      <c r="G4" s="160" t="s">
        <v>399</v>
      </c>
      <c r="H4" s="160" t="s">
        <v>399</v>
      </c>
      <c r="I4" s="160" t="s">
        <v>11</v>
      </c>
      <c r="J4" s="160" t="s">
        <v>399</v>
      </c>
      <c r="K4" s="160" t="s">
        <v>400</v>
      </c>
      <c r="L4" s="160" t="s">
        <v>400</v>
      </c>
      <c r="M4" s="160" t="s">
        <v>11</v>
      </c>
      <c r="N4" s="160" t="s">
        <v>11</v>
      </c>
      <c r="O4" s="161" t="s">
        <v>400</v>
      </c>
      <c r="P4" s="161" t="s">
        <v>400</v>
      </c>
      <c r="Q4" s="161" t="s">
        <v>415</v>
      </c>
      <c r="R4" s="161" t="s">
        <v>416</v>
      </c>
      <c r="S4" s="161" t="s">
        <v>417</v>
      </c>
      <c r="T4" s="161" t="s">
        <v>11</v>
      </c>
      <c r="U4" s="161" t="s">
        <v>11</v>
      </c>
      <c r="V4" s="161" t="s">
        <v>11</v>
      </c>
      <c r="W4" s="161" t="s">
        <v>11</v>
      </c>
      <c r="X4" s="161" t="s">
        <v>11</v>
      </c>
      <c r="Y4" s="161" t="s">
        <v>11</v>
      </c>
      <c r="Z4" s="161" t="s">
        <v>400</v>
      </c>
      <c r="AA4" s="161" t="s">
        <v>418</v>
      </c>
      <c r="AB4" s="161" t="s">
        <v>419</v>
      </c>
      <c r="AC4" s="161" t="s">
        <v>419</v>
      </c>
      <c r="AD4" s="161" t="s">
        <v>420</v>
      </c>
      <c r="AE4" s="161" t="s">
        <v>11</v>
      </c>
      <c r="AF4" s="161" t="s">
        <v>11</v>
      </c>
      <c r="AG4" s="161" t="s">
        <v>11</v>
      </c>
      <c r="AH4" s="161" t="s">
        <v>400</v>
      </c>
      <c r="AI4" s="161" t="s">
        <v>11</v>
      </c>
      <c r="AJ4" s="161" t="s">
        <v>422</v>
      </c>
      <c r="AK4" s="161" t="s">
        <v>423</v>
      </c>
      <c r="AL4" s="161" t="s">
        <v>11</v>
      </c>
      <c r="AM4" s="161" t="s">
        <v>426</v>
      </c>
      <c r="AN4" s="161" t="s">
        <v>400</v>
      </c>
      <c r="AO4" s="161" t="s">
        <v>11</v>
      </c>
      <c r="AP4" s="161" t="s">
        <v>11</v>
      </c>
      <c r="AQ4" s="161" t="s">
        <v>11</v>
      </c>
      <c r="AR4" s="161" t="s">
        <v>11</v>
      </c>
      <c r="AS4" s="162" t="s">
        <v>11</v>
      </c>
      <c r="AT4" s="162" t="s">
        <v>400</v>
      </c>
      <c r="AU4" s="162" t="s">
        <v>438</v>
      </c>
      <c r="AV4" s="162" t="s">
        <v>11</v>
      </c>
      <c r="AW4" s="162" t="s">
        <v>439</v>
      </c>
      <c r="AX4" s="162" t="s">
        <v>399</v>
      </c>
      <c r="AY4" s="162" t="s">
        <v>399</v>
      </c>
      <c r="AZ4" s="162" t="s">
        <v>11</v>
      </c>
      <c r="BA4" s="162" t="s">
        <v>11</v>
      </c>
      <c r="BB4" s="162" t="s">
        <v>11</v>
      </c>
      <c r="BC4" s="162" t="s">
        <v>11</v>
      </c>
      <c r="BD4" s="162" t="s">
        <v>11</v>
      </c>
      <c r="BE4" s="162" t="s">
        <v>440</v>
      </c>
      <c r="BF4" s="162" t="s">
        <v>11</v>
      </c>
      <c r="BG4" s="162" t="s">
        <v>11</v>
      </c>
      <c r="BH4" s="162" t="s">
        <v>441</v>
      </c>
      <c r="BI4" s="162" t="s">
        <v>442</v>
      </c>
      <c r="BJ4" s="163" t="s">
        <v>443</v>
      </c>
      <c r="BK4" s="163" t="s">
        <v>439</v>
      </c>
      <c r="BL4" s="163" t="s">
        <v>439</v>
      </c>
    </row>
    <row r="5" spans="1:64" ht="15.75">
      <c r="A5" s="329" t="s">
        <v>217</v>
      </c>
      <c r="B5" s="330" t="s">
        <v>218</v>
      </c>
      <c r="C5" s="328" t="s">
        <v>73</v>
      </c>
      <c r="D5" s="369">
        <v>0</v>
      </c>
      <c r="E5" s="369">
        <v>0</v>
      </c>
      <c r="F5" s="61">
        <v>0</v>
      </c>
      <c r="G5" s="61">
        <v>0</v>
      </c>
      <c r="H5" s="61">
        <v>11277.678588340501</v>
      </c>
      <c r="I5" s="62">
        <v>0.15</v>
      </c>
      <c r="J5" s="61">
        <v>0</v>
      </c>
      <c r="K5" s="61">
        <v>0</v>
      </c>
      <c r="L5" s="61">
        <v>0</v>
      </c>
      <c r="M5" s="125">
        <v>5.8503422886133194E-2</v>
      </c>
      <c r="N5" s="62">
        <v>8.0918958410620689E-3</v>
      </c>
      <c r="O5" s="79">
        <v>0.84</v>
      </c>
      <c r="P5" s="79">
        <v>0</v>
      </c>
      <c r="Q5" s="62">
        <v>0.13852975391153666</v>
      </c>
      <c r="R5" s="61">
        <v>25.5</v>
      </c>
      <c r="S5" s="61">
        <v>18.809999999999999</v>
      </c>
      <c r="T5" s="61">
        <v>86</v>
      </c>
      <c r="U5" s="61">
        <v>94</v>
      </c>
      <c r="V5" s="61">
        <v>44.6</v>
      </c>
      <c r="W5" s="61">
        <v>55.4</v>
      </c>
      <c r="X5" s="62">
        <v>86</v>
      </c>
      <c r="Y5" s="62">
        <v>89</v>
      </c>
      <c r="Z5" s="79">
        <v>0.28699999999999998</v>
      </c>
      <c r="AA5" s="81">
        <v>14281456</v>
      </c>
      <c r="AB5" s="117">
        <v>53.58</v>
      </c>
      <c r="AC5" s="117">
        <v>73.2</v>
      </c>
      <c r="AD5" s="117">
        <v>4.5099583599488402E-2</v>
      </c>
      <c r="AE5" s="154">
        <v>4.0877503747104515E-4</v>
      </c>
      <c r="AF5" s="117" t="s">
        <v>154</v>
      </c>
      <c r="AG5" s="154">
        <v>4.0951923299678075E-2</v>
      </c>
      <c r="AH5" s="117">
        <v>1</v>
      </c>
      <c r="AI5" s="64">
        <v>1.9821039229586564E-2</v>
      </c>
      <c r="AJ5" s="123">
        <v>31.1</v>
      </c>
      <c r="AK5" s="123">
        <v>8.56</v>
      </c>
      <c r="AL5" s="64">
        <v>1.1000000000000001E-2</v>
      </c>
      <c r="AM5" s="82">
        <v>0</v>
      </c>
      <c r="AN5" s="81">
        <v>144</v>
      </c>
      <c r="AO5" s="120">
        <v>2.5000000000000001E-2</v>
      </c>
      <c r="AP5" s="117">
        <v>0.06</v>
      </c>
      <c r="AQ5" s="117">
        <v>5.766715699203063</v>
      </c>
      <c r="AR5" s="117">
        <v>5.6902833287569538E-2</v>
      </c>
      <c r="AS5" s="117">
        <v>40.897349795939455</v>
      </c>
      <c r="AT5" s="123">
        <v>71.099999999999994</v>
      </c>
      <c r="AU5" s="62">
        <v>10910.344574999999</v>
      </c>
      <c r="AV5" s="62">
        <v>2.7189185700935647</v>
      </c>
      <c r="AW5" s="64">
        <v>64</v>
      </c>
      <c r="AX5" s="117">
        <v>0</v>
      </c>
      <c r="AY5" s="117">
        <v>0.26666666666666666</v>
      </c>
      <c r="AZ5" s="117">
        <v>0.78</v>
      </c>
      <c r="BA5" s="117">
        <v>1</v>
      </c>
      <c r="BB5" s="117">
        <v>0.25</v>
      </c>
      <c r="BC5" s="117">
        <v>1</v>
      </c>
      <c r="BD5" s="117">
        <v>0.90599999999999992</v>
      </c>
      <c r="BE5" s="64">
        <v>129</v>
      </c>
      <c r="BF5" s="64">
        <v>0.97867119999999996</v>
      </c>
      <c r="BG5" s="157">
        <v>0.95434969999999997</v>
      </c>
      <c r="BH5" s="157">
        <v>21800.51334465</v>
      </c>
      <c r="BI5" s="151">
        <v>765.48962401999995</v>
      </c>
      <c r="BJ5" s="82">
        <v>146412.42739999999</v>
      </c>
      <c r="BK5" s="82">
        <v>733900</v>
      </c>
      <c r="BL5" s="82">
        <v>973596.64060699998</v>
      </c>
    </row>
    <row r="6" spans="1:64" ht="15.75">
      <c r="A6" s="329" t="s">
        <v>217</v>
      </c>
      <c r="B6" s="330" t="s">
        <v>219</v>
      </c>
      <c r="C6" s="328" t="s">
        <v>74</v>
      </c>
      <c r="D6" s="369">
        <v>0</v>
      </c>
      <c r="E6" s="369">
        <v>0</v>
      </c>
      <c r="F6" s="61">
        <v>0</v>
      </c>
      <c r="G6" s="61">
        <v>0</v>
      </c>
      <c r="H6" s="61">
        <v>4005.2320287905004</v>
      </c>
      <c r="I6" s="62">
        <v>0.15</v>
      </c>
      <c r="J6" s="61">
        <v>0</v>
      </c>
      <c r="K6" s="61">
        <v>0</v>
      </c>
      <c r="L6" s="61">
        <v>0</v>
      </c>
      <c r="M6" s="125">
        <v>5.8503422886133194E-2</v>
      </c>
      <c r="N6" s="62">
        <v>8.0918958410620689E-3</v>
      </c>
      <c r="O6" s="79">
        <v>0.81799999999999995</v>
      </c>
      <c r="P6" s="79">
        <v>2.6181422602268999E-3</v>
      </c>
      <c r="Q6" s="62">
        <v>0.13852975391153666</v>
      </c>
      <c r="R6" s="61">
        <v>70.3</v>
      </c>
      <c r="S6" s="61">
        <v>20.07</v>
      </c>
      <c r="T6" s="61">
        <v>86</v>
      </c>
      <c r="U6" s="61">
        <v>94</v>
      </c>
      <c r="V6" s="61">
        <v>33.299999999999997</v>
      </c>
      <c r="W6" s="61">
        <v>66.7</v>
      </c>
      <c r="X6" s="62">
        <v>76.900000000000006</v>
      </c>
      <c r="Y6" s="62">
        <v>86.3</v>
      </c>
      <c r="Z6" s="79">
        <v>0.28499999999999998</v>
      </c>
      <c r="AA6" s="81">
        <v>14281456</v>
      </c>
      <c r="AB6" s="117">
        <v>53.58</v>
      </c>
      <c r="AC6" s="117">
        <v>73.2</v>
      </c>
      <c r="AD6" s="117">
        <v>4.5099583599488402E-2</v>
      </c>
      <c r="AE6" s="154">
        <v>3.3105238241847007E-4</v>
      </c>
      <c r="AF6" s="117" t="s">
        <v>154</v>
      </c>
      <c r="AG6" s="154">
        <v>4.0951923299678075E-2</v>
      </c>
      <c r="AH6" s="117">
        <v>1</v>
      </c>
      <c r="AI6" s="64">
        <v>8.802549218253606E-3</v>
      </c>
      <c r="AJ6" s="123">
        <v>38</v>
      </c>
      <c r="AK6" s="123">
        <v>9.44</v>
      </c>
      <c r="AL6" s="64">
        <v>3.1E-2</v>
      </c>
      <c r="AM6" s="82">
        <v>0</v>
      </c>
      <c r="AN6" s="81">
        <v>144</v>
      </c>
      <c r="AO6" s="120">
        <v>2.5000000000000001E-2</v>
      </c>
      <c r="AP6" s="117">
        <v>0.06</v>
      </c>
      <c r="AQ6" s="117">
        <v>3.4966841210153268</v>
      </c>
      <c r="AR6" s="117">
        <v>5.6902833287569538E-2</v>
      </c>
      <c r="AS6" s="117">
        <v>38.592112781257093</v>
      </c>
      <c r="AT6" s="123">
        <v>71.099999999999994</v>
      </c>
      <c r="AU6" s="62">
        <v>11709.674573999999</v>
      </c>
      <c r="AV6" s="62">
        <v>2.7189185700935647</v>
      </c>
      <c r="AW6" s="64">
        <v>208</v>
      </c>
      <c r="AX6" s="117">
        <v>0</v>
      </c>
      <c r="AY6" s="117">
        <v>0.26666666666666666</v>
      </c>
      <c r="AZ6" s="117">
        <v>0.78</v>
      </c>
      <c r="BA6" s="117">
        <v>1</v>
      </c>
      <c r="BB6" s="117">
        <v>0.25</v>
      </c>
      <c r="BC6" s="117">
        <v>1</v>
      </c>
      <c r="BD6" s="117">
        <v>0.93599999999999994</v>
      </c>
      <c r="BE6" s="64">
        <v>129</v>
      </c>
      <c r="BF6" s="64">
        <v>0.97867119999999996</v>
      </c>
      <c r="BG6" s="157">
        <v>0.95434969999999997</v>
      </c>
      <c r="BH6" s="157">
        <v>15427.11340034</v>
      </c>
      <c r="BI6" s="151">
        <v>765.48962401999995</v>
      </c>
      <c r="BJ6" s="82">
        <v>301720.5453</v>
      </c>
      <c r="BK6" s="82">
        <v>906201</v>
      </c>
      <c r="BL6" s="82">
        <v>832674.94031400001</v>
      </c>
    </row>
    <row r="7" spans="1:64" ht="15.75">
      <c r="A7" s="329" t="s">
        <v>217</v>
      </c>
      <c r="B7" s="330" t="s">
        <v>220</v>
      </c>
      <c r="C7" s="328" t="s">
        <v>75</v>
      </c>
      <c r="D7" s="369">
        <v>4468.850608345263</v>
      </c>
      <c r="E7" s="369">
        <v>1622.9001820968419</v>
      </c>
      <c r="F7" s="61">
        <v>652.03689000000008</v>
      </c>
      <c r="G7" s="61">
        <v>67.117641000000006</v>
      </c>
      <c r="H7" s="61">
        <v>7958.3899642205006</v>
      </c>
      <c r="I7" s="62">
        <v>0.25</v>
      </c>
      <c r="J7" s="61">
        <v>0</v>
      </c>
      <c r="K7" s="61">
        <v>0</v>
      </c>
      <c r="L7" s="61">
        <v>0</v>
      </c>
      <c r="M7" s="125">
        <v>5.8503422886133194E-2</v>
      </c>
      <c r="N7" s="62">
        <v>8.0918958410620689E-3</v>
      </c>
      <c r="O7" s="79">
        <v>0.80800000000000005</v>
      </c>
      <c r="P7" s="79">
        <v>1.9111729853210999E-3</v>
      </c>
      <c r="Q7" s="62">
        <v>0.13852975391153666</v>
      </c>
      <c r="R7" s="61">
        <v>30.4</v>
      </c>
      <c r="S7" s="61">
        <v>26.61</v>
      </c>
      <c r="T7" s="61">
        <v>86</v>
      </c>
      <c r="U7" s="61">
        <v>94</v>
      </c>
      <c r="V7" s="61">
        <v>41.2</v>
      </c>
      <c r="W7" s="61">
        <v>58.8</v>
      </c>
      <c r="X7" s="62">
        <v>82.7</v>
      </c>
      <c r="Y7" s="62">
        <v>88.4</v>
      </c>
      <c r="Z7" s="79">
        <v>0.28000000000000003</v>
      </c>
      <c r="AA7" s="81">
        <v>14281456</v>
      </c>
      <c r="AB7" s="117">
        <v>53.58</v>
      </c>
      <c r="AC7" s="117">
        <v>73.2</v>
      </c>
      <c r="AD7" s="117">
        <v>4.5099583599488402E-2</v>
      </c>
      <c r="AE7" s="154">
        <v>2.2304839770573366E-3</v>
      </c>
      <c r="AF7" s="117" t="s">
        <v>154</v>
      </c>
      <c r="AG7" s="154">
        <v>4.0951923299678075E-2</v>
      </c>
      <c r="AH7" s="117">
        <v>7</v>
      </c>
      <c r="AI7" s="64">
        <v>1.8176551113029748E-2</v>
      </c>
      <c r="AJ7" s="123">
        <v>30</v>
      </c>
      <c r="AK7" s="123">
        <v>9.35</v>
      </c>
      <c r="AL7" s="64">
        <v>2.7999999999999997E-2</v>
      </c>
      <c r="AM7" s="82">
        <v>0</v>
      </c>
      <c r="AN7" s="81">
        <v>144</v>
      </c>
      <c r="AO7" s="120">
        <v>2.5000000000000001E-2</v>
      </c>
      <c r="AP7" s="117">
        <v>0.06</v>
      </c>
      <c r="AQ7" s="117">
        <v>2.4391628933471998</v>
      </c>
      <c r="AR7" s="117">
        <v>5.6902833287569538E-2</v>
      </c>
      <c r="AS7" s="117">
        <v>40.016997382537838</v>
      </c>
      <c r="AT7" s="123">
        <v>71.099999999999994</v>
      </c>
      <c r="AU7" s="62">
        <v>6348.2204759999995</v>
      </c>
      <c r="AV7" s="62">
        <v>2.7189185700935647</v>
      </c>
      <c r="AW7" s="64">
        <v>18</v>
      </c>
      <c r="AX7" s="117">
        <v>0</v>
      </c>
      <c r="AY7" s="117">
        <v>0.26666666666666666</v>
      </c>
      <c r="AZ7" s="117">
        <v>0.78</v>
      </c>
      <c r="BA7" s="117">
        <v>1</v>
      </c>
      <c r="BB7" s="117">
        <v>0.25</v>
      </c>
      <c r="BC7" s="117">
        <v>1</v>
      </c>
      <c r="BD7" s="117">
        <v>0.92299999999999993</v>
      </c>
      <c r="BE7" s="64">
        <v>129</v>
      </c>
      <c r="BF7" s="64">
        <v>0.97867119999999996</v>
      </c>
      <c r="BG7" s="157">
        <v>0.95434969999999997</v>
      </c>
      <c r="BH7" s="157">
        <v>24904.246677529001</v>
      </c>
      <c r="BI7" s="151">
        <v>765.48962401999995</v>
      </c>
      <c r="BJ7" s="82">
        <v>222260.02100000001</v>
      </c>
      <c r="BK7" s="82">
        <v>2107166</v>
      </c>
      <c r="BL7" s="82">
        <v>2448775.2403000002</v>
      </c>
    </row>
    <row r="8" spans="1:64" ht="15.75">
      <c r="A8" s="329" t="s">
        <v>217</v>
      </c>
      <c r="B8" s="331" t="s">
        <v>221</v>
      </c>
      <c r="C8" s="332" t="s">
        <v>76</v>
      </c>
      <c r="D8" s="369">
        <v>3195.5952114863157</v>
      </c>
      <c r="E8" s="369">
        <v>2994.8352892736839</v>
      </c>
      <c r="F8" s="61">
        <v>0</v>
      </c>
      <c r="G8" s="61">
        <v>0</v>
      </c>
      <c r="H8" s="61">
        <v>0</v>
      </c>
      <c r="I8" s="62">
        <v>0.35</v>
      </c>
      <c r="J8" s="61">
        <v>0</v>
      </c>
      <c r="K8" s="61">
        <v>0</v>
      </c>
      <c r="L8" s="61">
        <v>5</v>
      </c>
      <c r="M8" s="125">
        <v>5.8503422886133194E-2</v>
      </c>
      <c r="N8" s="62">
        <v>8.0918958410620689E-3</v>
      </c>
      <c r="O8" s="79">
        <v>0.85499999999999998</v>
      </c>
      <c r="P8" s="79">
        <v>0</v>
      </c>
      <c r="Q8" s="62">
        <v>0.13852975391153666</v>
      </c>
      <c r="R8" s="61">
        <v>23</v>
      </c>
      <c r="S8" s="61">
        <v>11.49</v>
      </c>
      <c r="T8" s="61">
        <v>86</v>
      </c>
      <c r="U8" s="61">
        <v>94</v>
      </c>
      <c r="V8" s="61">
        <v>40.9</v>
      </c>
      <c r="W8" s="61">
        <v>53.9</v>
      </c>
      <c r="X8" s="62">
        <v>78.099999999999994</v>
      </c>
      <c r="Y8" s="62">
        <v>84.4</v>
      </c>
      <c r="Z8" s="79">
        <v>0.32100000000000001</v>
      </c>
      <c r="AA8" s="81">
        <v>14281456</v>
      </c>
      <c r="AB8" s="117">
        <v>53.58</v>
      </c>
      <c r="AC8" s="117">
        <v>73.2</v>
      </c>
      <c r="AD8" s="117">
        <v>4.5099583599488402E-2</v>
      </c>
      <c r="AE8" s="154">
        <v>2.3112697612329935E-2</v>
      </c>
      <c r="AF8" s="117" t="s">
        <v>154</v>
      </c>
      <c r="AG8" s="154">
        <v>4.0951923299678075E-2</v>
      </c>
      <c r="AH8" s="117">
        <v>1</v>
      </c>
      <c r="AI8" s="64">
        <v>3.5618769259577382E-2</v>
      </c>
      <c r="AJ8" s="123">
        <v>22</v>
      </c>
      <c r="AK8" s="123">
        <v>8.98</v>
      </c>
      <c r="AL8" s="64">
        <v>1.3000000000000001E-2</v>
      </c>
      <c r="AM8" s="82">
        <v>0</v>
      </c>
      <c r="AN8" s="81">
        <v>144</v>
      </c>
      <c r="AO8" s="120">
        <v>2.5000000000000001E-2</v>
      </c>
      <c r="AP8" s="117">
        <v>0.06</v>
      </c>
      <c r="AQ8" s="117">
        <v>8.3422092615126608</v>
      </c>
      <c r="AR8" s="117">
        <v>5.6902833287569538E-2</v>
      </c>
      <c r="AS8" s="117">
        <v>51.115130144877398</v>
      </c>
      <c r="AT8" s="123">
        <v>71.099999999999994</v>
      </c>
      <c r="AU8" s="62">
        <v>24310.463189999999</v>
      </c>
      <c r="AV8" s="62">
        <v>2.7189185700935647</v>
      </c>
      <c r="AW8" s="64">
        <v>46</v>
      </c>
      <c r="AX8" s="117">
        <v>0</v>
      </c>
      <c r="AY8" s="117">
        <v>0.26666666666666666</v>
      </c>
      <c r="AZ8" s="117">
        <v>0.78</v>
      </c>
      <c r="BA8" s="117">
        <v>1</v>
      </c>
      <c r="BB8" s="117">
        <v>0.25</v>
      </c>
      <c r="BC8" s="117">
        <v>1</v>
      </c>
      <c r="BD8" s="117">
        <v>0.94299999999999995</v>
      </c>
      <c r="BE8" s="64">
        <v>129</v>
      </c>
      <c r="BF8" s="64">
        <v>0.97867119999999996</v>
      </c>
      <c r="BG8" s="157">
        <v>0.95434969999999997</v>
      </c>
      <c r="BH8" s="157">
        <v>1159.1658545309999</v>
      </c>
      <c r="BI8" s="151">
        <v>765.48962401999995</v>
      </c>
      <c r="BJ8" s="82">
        <v>295.0726899</v>
      </c>
      <c r="BK8" s="82">
        <v>2024861</v>
      </c>
      <c r="BL8" s="82">
        <v>1707509.2455829999</v>
      </c>
    </row>
    <row r="9" spans="1:64" ht="15.75">
      <c r="A9" s="329" t="s">
        <v>217</v>
      </c>
      <c r="B9" s="331" t="s">
        <v>222</v>
      </c>
      <c r="C9" s="332" t="s">
        <v>77</v>
      </c>
      <c r="D9" s="369">
        <v>0</v>
      </c>
      <c r="E9" s="369">
        <v>0</v>
      </c>
      <c r="F9" s="61">
        <v>0</v>
      </c>
      <c r="G9" s="61">
        <v>0</v>
      </c>
      <c r="H9" s="61">
        <v>8875.8606895909998</v>
      </c>
      <c r="I9" s="62">
        <v>0.15</v>
      </c>
      <c r="J9" s="61">
        <v>0</v>
      </c>
      <c r="K9" s="61">
        <v>0</v>
      </c>
      <c r="L9" s="61">
        <v>5</v>
      </c>
      <c r="M9" s="125">
        <v>5.8503422886133194E-2</v>
      </c>
      <c r="N9" s="62">
        <v>8.0918958410620689E-3</v>
      </c>
      <c r="O9" s="79">
        <v>0.84</v>
      </c>
      <c r="P9" s="79">
        <v>0</v>
      </c>
      <c r="Q9" s="62">
        <v>0.13852975391153666</v>
      </c>
      <c r="R9" s="61">
        <v>19.2</v>
      </c>
      <c r="S9" s="61">
        <v>12.81</v>
      </c>
      <c r="T9" s="61">
        <v>86</v>
      </c>
      <c r="U9" s="61">
        <v>94</v>
      </c>
      <c r="V9" s="61">
        <v>40.9</v>
      </c>
      <c r="W9" s="61">
        <v>59.1</v>
      </c>
      <c r="X9" s="62">
        <v>81</v>
      </c>
      <c r="Y9" s="62">
        <v>85.7</v>
      </c>
      <c r="Z9" s="79">
        <v>0.25900000000000001</v>
      </c>
      <c r="AA9" s="81">
        <v>14281456</v>
      </c>
      <c r="AB9" s="117">
        <v>53.58</v>
      </c>
      <c r="AC9" s="117">
        <v>73.2</v>
      </c>
      <c r="AD9" s="117">
        <v>4.5099583599488402E-2</v>
      </c>
      <c r="AE9" s="154">
        <v>4.8397088431159982E-4</v>
      </c>
      <c r="AF9" s="117" t="s">
        <v>154</v>
      </c>
      <c r="AG9" s="154">
        <v>4.0951923299678075E-2</v>
      </c>
      <c r="AH9" s="117">
        <v>1</v>
      </c>
      <c r="AI9" s="64">
        <v>3.3522456907321078E-2</v>
      </c>
      <c r="AJ9" s="123">
        <v>27.9</v>
      </c>
      <c r="AK9" s="123">
        <v>6.29</v>
      </c>
      <c r="AL9" s="64">
        <v>1.1000000000000001E-2</v>
      </c>
      <c r="AM9" s="82">
        <v>0</v>
      </c>
      <c r="AN9" s="81">
        <v>144</v>
      </c>
      <c r="AO9" s="120">
        <v>2.5000000000000001E-2</v>
      </c>
      <c r="AP9" s="117">
        <v>0.06</v>
      </c>
      <c r="AQ9" s="117">
        <v>11.427029975236637</v>
      </c>
      <c r="AR9" s="117">
        <v>5.6902833287569538E-2</v>
      </c>
      <c r="AS9" s="117">
        <v>37.735633998671069</v>
      </c>
      <c r="AT9" s="123">
        <v>71.099999999999994</v>
      </c>
      <c r="AU9" s="62">
        <v>24171.907968</v>
      </c>
      <c r="AV9" s="62">
        <v>2.7189185700935647</v>
      </c>
      <c r="AW9" s="64">
        <v>277</v>
      </c>
      <c r="AX9" s="117">
        <v>0</v>
      </c>
      <c r="AY9" s="117">
        <v>0.26666666666666666</v>
      </c>
      <c r="AZ9" s="117">
        <v>0.78</v>
      </c>
      <c r="BA9" s="117">
        <v>1</v>
      </c>
      <c r="BB9" s="117">
        <v>0.25</v>
      </c>
      <c r="BC9" s="117">
        <v>1</v>
      </c>
      <c r="BD9" s="117">
        <v>0.96499999999999997</v>
      </c>
      <c r="BE9" s="64">
        <v>129</v>
      </c>
      <c r="BF9" s="64">
        <v>0.97867119999999996</v>
      </c>
      <c r="BG9" s="157">
        <v>0.95434969999999997</v>
      </c>
      <c r="BH9" s="157">
        <v>1454.4547</v>
      </c>
      <c r="BI9" s="151">
        <v>765.48962401999995</v>
      </c>
      <c r="BJ9" s="82">
        <v>619.8528642</v>
      </c>
      <c r="BK9" s="82">
        <v>1239744</v>
      </c>
      <c r="BL9" s="82">
        <v>799231.04326099996</v>
      </c>
    </row>
    <row r="10" spans="1:64" ht="15.75">
      <c r="A10" s="329" t="s">
        <v>217</v>
      </c>
      <c r="B10" s="331" t="s">
        <v>223</v>
      </c>
      <c r="C10" s="332" t="s">
        <v>78</v>
      </c>
      <c r="D10" s="369">
        <v>1080.2045089136843</v>
      </c>
      <c r="E10" s="369">
        <v>0</v>
      </c>
      <c r="F10" s="61">
        <v>201.57943499999999</v>
      </c>
      <c r="G10" s="61">
        <v>0</v>
      </c>
      <c r="H10" s="61">
        <v>9904.9970004694987</v>
      </c>
      <c r="I10" s="62">
        <v>0.7</v>
      </c>
      <c r="J10" s="61">
        <v>0</v>
      </c>
      <c r="K10" s="61">
        <v>0</v>
      </c>
      <c r="L10" s="61">
        <v>0</v>
      </c>
      <c r="M10" s="125">
        <v>5.8503422886133194E-2</v>
      </c>
      <c r="N10" s="62">
        <v>8.0918958410620689E-3</v>
      </c>
      <c r="O10" s="79">
        <v>0.81799999999999995</v>
      </c>
      <c r="P10" s="79">
        <v>3.9301681216528002E-3</v>
      </c>
      <c r="Q10" s="62">
        <v>0.13852975391153666</v>
      </c>
      <c r="R10" s="61">
        <v>50.6</v>
      </c>
      <c r="S10" s="61">
        <v>25.96</v>
      </c>
      <c r="T10" s="61">
        <v>86</v>
      </c>
      <c r="U10" s="61">
        <v>94</v>
      </c>
      <c r="V10" s="61">
        <v>35.799999999999997</v>
      </c>
      <c r="W10" s="61">
        <v>64.2</v>
      </c>
      <c r="X10" s="62">
        <v>86.3</v>
      </c>
      <c r="Y10" s="62">
        <v>90</v>
      </c>
      <c r="Z10" s="79">
        <v>0.222</v>
      </c>
      <c r="AA10" s="81">
        <v>14281456</v>
      </c>
      <c r="AB10" s="117">
        <v>53.58</v>
      </c>
      <c r="AC10" s="117">
        <v>73.2</v>
      </c>
      <c r="AD10" s="117">
        <v>4.5099583599488402E-2</v>
      </c>
      <c r="AE10" s="154">
        <v>4.4904129683126525E-4</v>
      </c>
      <c r="AF10" s="117" t="s">
        <v>154</v>
      </c>
      <c r="AG10" s="154">
        <v>4.0951923299678075E-2</v>
      </c>
      <c r="AH10" s="117">
        <v>1</v>
      </c>
      <c r="AI10" s="64">
        <v>3.0226020883855351E-3</v>
      </c>
      <c r="AJ10" s="123">
        <v>50.1</v>
      </c>
      <c r="AK10" s="123">
        <v>10.39</v>
      </c>
      <c r="AL10" s="64">
        <v>3.6000000000000004E-2</v>
      </c>
      <c r="AM10" s="82">
        <v>0</v>
      </c>
      <c r="AN10" s="81">
        <v>144</v>
      </c>
      <c r="AO10" s="120">
        <v>2.5000000000000001E-2</v>
      </c>
      <c r="AP10" s="117">
        <v>0.06</v>
      </c>
      <c r="AQ10" s="117">
        <v>5.8939903516914978</v>
      </c>
      <c r="AR10" s="117">
        <v>5.6902833287569538E-2</v>
      </c>
      <c r="AS10" s="117">
        <v>36.545935992451795</v>
      </c>
      <c r="AT10" s="123">
        <v>71.099999999999994</v>
      </c>
      <c r="AU10" s="62">
        <v>41788.817616</v>
      </c>
      <c r="AV10" s="62">
        <v>2.7189185700935647</v>
      </c>
      <c r="AW10" s="64">
        <v>71</v>
      </c>
      <c r="AX10" s="117">
        <v>0</v>
      </c>
      <c r="AY10" s="117">
        <v>0.26666666666666666</v>
      </c>
      <c r="AZ10" s="117">
        <v>0.78</v>
      </c>
      <c r="BA10" s="117">
        <v>1</v>
      </c>
      <c r="BB10" s="117">
        <v>0.25</v>
      </c>
      <c r="BC10" s="117">
        <v>1</v>
      </c>
      <c r="BD10" s="117">
        <v>0.89700000000000002</v>
      </c>
      <c r="BE10" s="64">
        <v>129</v>
      </c>
      <c r="BF10" s="64">
        <v>0.97867119999999996</v>
      </c>
      <c r="BG10" s="157">
        <v>0.95434969999999997</v>
      </c>
      <c r="BH10" s="157">
        <v>6359.6390957650001</v>
      </c>
      <c r="BI10" s="151">
        <v>765.48962401999995</v>
      </c>
      <c r="BJ10" s="82">
        <v>117361.0392</v>
      </c>
      <c r="BK10" s="82">
        <v>668090</v>
      </c>
      <c r="BL10" s="82">
        <v>536683.91510900005</v>
      </c>
    </row>
    <row r="11" spans="1:64" ht="15.75">
      <c r="A11" s="329" t="s">
        <v>217</v>
      </c>
      <c r="B11" s="331" t="s">
        <v>224</v>
      </c>
      <c r="C11" s="332" t="s">
        <v>79</v>
      </c>
      <c r="D11" s="369">
        <v>0</v>
      </c>
      <c r="E11" s="369">
        <v>0</v>
      </c>
      <c r="F11" s="61">
        <v>0</v>
      </c>
      <c r="G11" s="61">
        <v>0</v>
      </c>
      <c r="H11" s="61">
        <v>10717.262147904499</v>
      </c>
      <c r="I11" s="62">
        <v>0.05</v>
      </c>
      <c r="J11" s="61">
        <v>0</v>
      </c>
      <c r="K11" s="61">
        <v>0</v>
      </c>
      <c r="L11" s="61">
        <v>0</v>
      </c>
      <c r="M11" s="125">
        <v>5.8503422886133194E-2</v>
      </c>
      <c r="N11" s="62">
        <v>8.0918958410620689E-3</v>
      </c>
      <c r="O11" s="79">
        <v>0.81</v>
      </c>
      <c r="P11" s="79">
        <v>0</v>
      </c>
      <c r="Q11" s="62">
        <v>0.13852975391153666</v>
      </c>
      <c r="R11" s="61">
        <v>45</v>
      </c>
      <c r="S11" s="61">
        <v>15.64</v>
      </c>
      <c r="T11" s="61">
        <v>86</v>
      </c>
      <c r="U11" s="61">
        <v>94</v>
      </c>
      <c r="V11" s="61">
        <v>46</v>
      </c>
      <c r="W11" s="61">
        <v>54</v>
      </c>
      <c r="X11" s="62">
        <v>84.8</v>
      </c>
      <c r="Y11" s="62">
        <v>87.1</v>
      </c>
      <c r="Z11" s="79">
        <v>0.31900000000000001</v>
      </c>
      <c r="AA11" s="81">
        <v>14281456</v>
      </c>
      <c r="AB11" s="117">
        <v>53.58</v>
      </c>
      <c r="AC11" s="117">
        <v>73.2</v>
      </c>
      <c r="AD11" s="117">
        <v>4.5099583599488402E-2</v>
      </c>
      <c r="AE11" s="154">
        <v>1.4744923875644261E-4</v>
      </c>
      <c r="AF11" s="117" t="s">
        <v>154</v>
      </c>
      <c r="AG11" s="154">
        <v>4.0951923299678075E-2</v>
      </c>
      <c r="AH11" s="117">
        <v>7</v>
      </c>
      <c r="AI11" s="64">
        <v>3.3788657641172046E-2</v>
      </c>
      <c r="AJ11" s="123">
        <v>31.7</v>
      </c>
      <c r="AK11" s="123">
        <v>8.48</v>
      </c>
      <c r="AL11" s="64">
        <v>1.9E-2</v>
      </c>
      <c r="AM11" s="82">
        <v>0</v>
      </c>
      <c r="AN11" s="81">
        <v>144</v>
      </c>
      <c r="AO11" s="120">
        <v>2.5000000000000001E-2</v>
      </c>
      <c r="AP11" s="117">
        <v>0.06</v>
      </c>
      <c r="AQ11" s="117">
        <v>2.3051084582236214</v>
      </c>
      <c r="AR11" s="117">
        <v>5.6902833287569538E-2</v>
      </c>
      <c r="AS11" s="117">
        <v>66.120251034428151</v>
      </c>
      <c r="AT11" s="123">
        <v>71.099999999999994</v>
      </c>
      <c r="AU11" s="62">
        <v>11850.339774</v>
      </c>
      <c r="AV11" s="62">
        <v>2.7189185700935647</v>
      </c>
      <c r="AW11" s="64">
        <v>60</v>
      </c>
      <c r="AX11" s="117">
        <v>0</v>
      </c>
      <c r="AY11" s="117">
        <v>0.26666666666666666</v>
      </c>
      <c r="AZ11" s="117">
        <v>0.78</v>
      </c>
      <c r="BA11" s="117">
        <v>1</v>
      </c>
      <c r="BB11" s="117">
        <v>0.25</v>
      </c>
      <c r="BC11" s="117">
        <v>1</v>
      </c>
      <c r="BD11" s="117">
        <v>0.89900000000000002</v>
      </c>
      <c r="BE11" s="64">
        <v>129</v>
      </c>
      <c r="BF11" s="64">
        <v>0.97867119999999996</v>
      </c>
      <c r="BG11" s="157">
        <v>0.95434969999999997</v>
      </c>
      <c r="BH11" s="157">
        <v>21979.455201200999</v>
      </c>
      <c r="BI11" s="151">
        <v>765.48962401999995</v>
      </c>
      <c r="BJ11" s="82">
        <v>280625.93300000002</v>
      </c>
      <c r="BK11" s="82">
        <v>1356399</v>
      </c>
      <c r="BL11" s="82">
        <v>1325986.2944400001</v>
      </c>
    </row>
    <row r="12" spans="1:64" ht="15.75">
      <c r="A12" s="329" t="s">
        <v>217</v>
      </c>
      <c r="B12" s="331" t="s">
        <v>225</v>
      </c>
      <c r="C12" s="332" t="s">
        <v>81</v>
      </c>
      <c r="D12" s="369">
        <v>0</v>
      </c>
      <c r="E12" s="369">
        <v>0</v>
      </c>
      <c r="F12" s="61">
        <v>0</v>
      </c>
      <c r="G12" s="61">
        <v>0</v>
      </c>
      <c r="H12" s="61">
        <v>4093.2364129409998</v>
      </c>
      <c r="I12" s="62">
        <v>0.05</v>
      </c>
      <c r="J12" s="61">
        <v>0</v>
      </c>
      <c r="K12" s="61">
        <v>0</v>
      </c>
      <c r="L12" s="61">
        <v>0</v>
      </c>
      <c r="M12" s="125">
        <v>5.8503422886133194E-2</v>
      </c>
      <c r="N12" s="62">
        <v>8.0918958410620689E-3</v>
      </c>
      <c r="O12" s="79">
        <v>0.84699999999999998</v>
      </c>
      <c r="P12" s="79">
        <v>0</v>
      </c>
      <c r="Q12" s="62">
        <v>0.13852975391153666</v>
      </c>
      <c r="R12" s="61">
        <v>51.5</v>
      </c>
      <c r="S12" s="61">
        <v>17.91</v>
      </c>
      <c r="T12" s="61">
        <v>86</v>
      </c>
      <c r="U12" s="61">
        <v>94</v>
      </c>
      <c r="V12" s="61">
        <v>32.200000000000003</v>
      </c>
      <c r="W12" s="61">
        <v>67.8</v>
      </c>
      <c r="X12" s="62">
        <v>74.5</v>
      </c>
      <c r="Y12" s="62">
        <v>85.3</v>
      </c>
      <c r="Z12" s="79">
        <v>0.309</v>
      </c>
      <c r="AA12" s="81">
        <v>14281456</v>
      </c>
      <c r="AB12" s="117">
        <v>53.58</v>
      </c>
      <c r="AC12" s="117">
        <v>73.2</v>
      </c>
      <c r="AD12" s="117">
        <v>4.5099583599488402E-2</v>
      </c>
      <c r="AE12" s="154">
        <v>1.4578173267420553E-4</v>
      </c>
      <c r="AF12" s="117" t="s">
        <v>154</v>
      </c>
      <c r="AG12" s="154">
        <v>4.0951923299678075E-2</v>
      </c>
      <c r="AH12" s="117">
        <v>1</v>
      </c>
      <c r="AI12" s="64">
        <v>4.4464333593185697E-2</v>
      </c>
      <c r="AJ12" s="123">
        <v>31.5</v>
      </c>
      <c r="AK12" s="123">
        <v>9.9499999999999993</v>
      </c>
      <c r="AL12" s="64">
        <v>1.4999999999999999E-2</v>
      </c>
      <c r="AM12" s="82">
        <v>0</v>
      </c>
      <c r="AN12" s="81">
        <v>144</v>
      </c>
      <c r="AO12" s="120">
        <v>2.5000000000000001E-2</v>
      </c>
      <c r="AP12" s="117">
        <v>0.06</v>
      </c>
      <c r="AQ12" s="117">
        <v>7.0913078932335614</v>
      </c>
      <c r="AR12" s="117">
        <v>5.6902833287569538E-2</v>
      </c>
      <c r="AS12" s="117">
        <v>40.40647180323532</v>
      </c>
      <c r="AT12" s="123">
        <v>71.099999999999994</v>
      </c>
      <c r="AU12" s="62">
        <v>15584.649170999999</v>
      </c>
      <c r="AV12" s="62">
        <v>2.7189185700935647</v>
      </c>
      <c r="AW12" s="64">
        <v>488</v>
      </c>
      <c r="AX12" s="117">
        <v>0</v>
      </c>
      <c r="AY12" s="117">
        <v>0.26666666666666666</v>
      </c>
      <c r="AZ12" s="117">
        <v>0.78</v>
      </c>
      <c r="BA12" s="117">
        <v>1</v>
      </c>
      <c r="BB12" s="117">
        <v>0.25</v>
      </c>
      <c r="BC12" s="117">
        <v>1</v>
      </c>
      <c r="BD12" s="117">
        <v>0.97099999999999997</v>
      </c>
      <c r="BE12" s="64">
        <v>129</v>
      </c>
      <c r="BF12" s="64">
        <v>0.97867119999999996</v>
      </c>
      <c r="BG12" s="157">
        <v>0.95434969999999997</v>
      </c>
      <c r="BH12" s="157">
        <v>25641.337984673002</v>
      </c>
      <c r="BI12" s="151">
        <v>765.48962401999995</v>
      </c>
      <c r="BJ12" s="82">
        <v>429796.41220000002</v>
      </c>
      <c r="BK12" s="82">
        <v>1371914</v>
      </c>
      <c r="BL12" s="82">
        <v>1328387.592257</v>
      </c>
    </row>
    <row r="13" spans="1:64" ht="15.75">
      <c r="A13" s="329" t="s">
        <v>217</v>
      </c>
      <c r="B13" s="331" t="s">
        <v>226</v>
      </c>
      <c r="C13" s="332" t="s">
        <v>82</v>
      </c>
      <c r="D13" s="369">
        <v>0</v>
      </c>
      <c r="E13" s="369">
        <v>0</v>
      </c>
      <c r="F13" s="61">
        <v>0</v>
      </c>
      <c r="G13" s="61">
        <v>0</v>
      </c>
      <c r="H13" s="61">
        <v>3753.6559939799999</v>
      </c>
      <c r="I13" s="62">
        <v>0.15</v>
      </c>
      <c r="J13" s="61">
        <v>0</v>
      </c>
      <c r="K13" s="61">
        <v>0</v>
      </c>
      <c r="L13" s="61">
        <v>0</v>
      </c>
      <c r="M13" s="125">
        <v>5.8503422886133194E-2</v>
      </c>
      <c r="N13" s="62">
        <v>8.0918958410620689E-3</v>
      </c>
      <c r="O13" s="79">
        <v>0.84</v>
      </c>
      <c r="P13" s="79">
        <v>0</v>
      </c>
      <c r="Q13" s="62">
        <v>0.13852975391153666</v>
      </c>
      <c r="R13" s="61">
        <v>94.4</v>
      </c>
      <c r="S13" s="61">
        <v>17.66</v>
      </c>
      <c r="T13" s="61">
        <v>86</v>
      </c>
      <c r="U13" s="61">
        <v>94</v>
      </c>
      <c r="V13" s="61">
        <v>45.3</v>
      </c>
      <c r="W13" s="61">
        <v>54.7</v>
      </c>
      <c r="X13" s="62">
        <v>84.8</v>
      </c>
      <c r="Y13" s="62">
        <v>87.6</v>
      </c>
      <c r="Z13" s="79">
        <v>0.25600000000000001</v>
      </c>
      <c r="AA13" s="81">
        <v>14281456</v>
      </c>
      <c r="AB13" s="117">
        <v>53.58</v>
      </c>
      <c r="AC13" s="117">
        <v>73.2</v>
      </c>
      <c r="AD13" s="117">
        <v>4.5099583599488402E-2</v>
      </c>
      <c r="AE13" s="154">
        <v>2.3313881784631024E-4</v>
      </c>
      <c r="AF13" s="117" t="s">
        <v>154</v>
      </c>
      <c r="AG13" s="154">
        <v>4.0951923299678075E-2</v>
      </c>
      <c r="AH13" s="117">
        <v>1</v>
      </c>
      <c r="AI13" s="64">
        <v>4.7489480863471351E-2</v>
      </c>
      <c r="AJ13" s="123">
        <v>40.6</v>
      </c>
      <c r="AK13" s="123">
        <v>12.68</v>
      </c>
      <c r="AL13" s="64">
        <v>9.0000000000000011E-3</v>
      </c>
      <c r="AM13" s="82">
        <v>0</v>
      </c>
      <c r="AN13" s="81">
        <v>144</v>
      </c>
      <c r="AO13" s="120">
        <v>2.5000000000000001E-2</v>
      </c>
      <c r="AP13" s="117">
        <v>0.06</v>
      </c>
      <c r="AQ13" s="117">
        <v>3.9191486900699783</v>
      </c>
      <c r="AR13" s="117">
        <v>5.6902833287569538E-2</v>
      </c>
      <c r="AS13" s="117">
        <v>37.998496327569256</v>
      </c>
      <c r="AT13" s="123">
        <v>71.099999999999994</v>
      </c>
      <c r="AU13" s="62">
        <v>11655.870134999999</v>
      </c>
      <c r="AV13" s="62">
        <v>2.7189185700935647</v>
      </c>
      <c r="AW13" s="64">
        <v>88</v>
      </c>
      <c r="AX13" s="117">
        <v>0</v>
      </c>
      <c r="AY13" s="117">
        <v>0.26666666666666666</v>
      </c>
      <c r="AZ13" s="117">
        <v>0.78</v>
      </c>
      <c r="BA13" s="117">
        <v>1</v>
      </c>
      <c r="BB13" s="117">
        <v>0.25</v>
      </c>
      <c r="BC13" s="117">
        <v>1</v>
      </c>
      <c r="BD13" s="117">
        <v>0.93099999999999994</v>
      </c>
      <c r="BE13" s="64">
        <v>129</v>
      </c>
      <c r="BF13" s="64">
        <v>0.97867119999999996</v>
      </c>
      <c r="BG13" s="157">
        <v>0.95434969999999997</v>
      </c>
      <c r="BH13" s="157">
        <v>20078.37565749</v>
      </c>
      <c r="BI13" s="151">
        <v>765.48962401999995</v>
      </c>
      <c r="BJ13" s="82">
        <v>201073.34830000001</v>
      </c>
      <c r="BK13" s="82">
        <v>857858</v>
      </c>
      <c r="BL13" s="82">
        <v>800169.28119500005</v>
      </c>
    </row>
    <row r="14" spans="1:64" ht="15.75">
      <c r="A14" s="329" t="s">
        <v>217</v>
      </c>
      <c r="B14" s="331" t="s">
        <v>227</v>
      </c>
      <c r="C14" s="332" t="s">
        <v>83</v>
      </c>
      <c r="D14" s="369">
        <v>0</v>
      </c>
      <c r="E14" s="369">
        <v>0</v>
      </c>
      <c r="F14" s="61">
        <v>0</v>
      </c>
      <c r="G14" s="61">
        <v>0</v>
      </c>
      <c r="H14" s="61">
        <v>10916.530401289001</v>
      </c>
      <c r="I14" s="62">
        <v>0.05</v>
      </c>
      <c r="J14" s="61">
        <v>733.25231814005531</v>
      </c>
      <c r="K14" s="61">
        <v>0</v>
      </c>
      <c r="L14" s="61">
        <v>0</v>
      </c>
      <c r="M14" s="125">
        <v>5.8503422886133194E-2</v>
      </c>
      <c r="N14" s="62">
        <v>8.0918958410620689E-3</v>
      </c>
      <c r="O14" s="79">
        <v>0.80800000000000005</v>
      </c>
      <c r="P14" s="79">
        <v>3.7130886684645999E-3</v>
      </c>
      <c r="Q14" s="62">
        <v>0.13852975391153666</v>
      </c>
      <c r="R14" s="61">
        <v>56</v>
      </c>
      <c r="S14" s="61">
        <v>21.89</v>
      </c>
      <c r="T14" s="61">
        <v>86</v>
      </c>
      <c r="U14" s="61">
        <v>94</v>
      </c>
      <c r="V14" s="61">
        <v>40.1</v>
      </c>
      <c r="W14" s="61">
        <v>59.9</v>
      </c>
      <c r="X14" s="62">
        <v>71.8</v>
      </c>
      <c r="Y14" s="62">
        <v>80.7</v>
      </c>
      <c r="Z14" s="79">
        <v>0.23</v>
      </c>
      <c r="AA14" s="81">
        <v>14281456</v>
      </c>
      <c r="AB14" s="117">
        <v>53.58</v>
      </c>
      <c r="AC14" s="117">
        <v>73.2</v>
      </c>
      <c r="AD14" s="117">
        <v>4.5099583599488402E-2</v>
      </c>
      <c r="AE14" s="154">
        <v>2.4156835841014201E-4</v>
      </c>
      <c r="AF14" s="117" t="s">
        <v>154</v>
      </c>
      <c r="AG14" s="154">
        <v>4.0951923299678075E-2</v>
      </c>
      <c r="AH14" s="117">
        <v>1</v>
      </c>
      <c r="AI14" s="64">
        <v>3.5614671745193894E-3</v>
      </c>
      <c r="AJ14" s="123">
        <v>41.9</v>
      </c>
      <c r="AK14" s="123">
        <v>13.36</v>
      </c>
      <c r="AL14" s="64">
        <v>0.01</v>
      </c>
      <c r="AM14" s="82">
        <v>16160.197781385961</v>
      </c>
      <c r="AN14" s="81">
        <v>144</v>
      </c>
      <c r="AO14" s="120">
        <v>2.5000000000000001E-2</v>
      </c>
      <c r="AP14" s="117">
        <v>0.06</v>
      </c>
      <c r="AQ14" s="117">
        <v>1.9693391014844315</v>
      </c>
      <c r="AR14" s="117">
        <v>5.6902833287569538E-2</v>
      </c>
      <c r="AS14" s="117">
        <v>47.221417452749122</v>
      </c>
      <c r="AT14" s="123">
        <v>71.099999999999994</v>
      </c>
      <c r="AU14" s="62">
        <v>7150.3637789999993</v>
      </c>
      <c r="AV14" s="62">
        <v>2.7189185700935647</v>
      </c>
      <c r="AW14" s="64">
        <v>95</v>
      </c>
      <c r="AX14" s="117">
        <v>0</v>
      </c>
      <c r="AY14" s="117">
        <v>0.26666666666666666</v>
      </c>
      <c r="AZ14" s="117">
        <v>0.78</v>
      </c>
      <c r="BA14" s="117">
        <v>1</v>
      </c>
      <c r="BB14" s="117">
        <v>0.25</v>
      </c>
      <c r="BC14" s="117">
        <v>1</v>
      </c>
      <c r="BD14" s="117">
        <v>0.90500000000000003</v>
      </c>
      <c r="BE14" s="64">
        <v>129</v>
      </c>
      <c r="BF14" s="64">
        <v>0.97867119999999996</v>
      </c>
      <c r="BG14" s="157">
        <v>0.95434969999999997</v>
      </c>
      <c r="BH14" s="157">
        <v>9948.4951717019994</v>
      </c>
      <c r="BI14" s="151">
        <v>765.48962401999995</v>
      </c>
      <c r="BJ14" s="82">
        <v>229193.21729999999</v>
      </c>
      <c r="BK14" s="82">
        <v>827923</v>
      </c>
      <c r="BL14" s="82">
        <v>850418.52609000006</v>
      </c>
    </row>
    <row r="15" spans="1:64" ht="15.75">
      <c r="A15" s="329" t="s">
        <v>217</v>
      </c>
      <c r="B15" s="331" t="s">
        <v>228</v>
      </c>
      <c r="C15" s="332" t="s">
        <v>84</v>
      </c>
      <c r="D15" s="369">
        <v>0</v>
      </c>
      <c r="E15" s="369">
        <v>0</v>
      </c>
      <c r="F15" s="61">
        <v>0</v>
      </c>
      <c r="G15" s="61">
        <v>0</v>
      </c>
      <c r="H15" s="61">
        <v>483.56970002150001</v>
      </c>
      <c r="I15" s="62">
        <v>0.35</v>
      </c>
      <c r="J15" s="61">
        <v>656.17395548105321</v>
      </c>
      <c r="K15" s="61">
        <v>0</v>
      </c>
      <c r="L15" s="61">
        <v>0</v>
      </c>
      <c r="M15" s="125">
        <v>5.8503422886133194E-2</v>
      </c>
      <c r="N15" s="62">
        <v>8.0918958410620689E-3</v>
      </c>
      <c r="O15" s="79">
        <v>0.81799999999999995</v>
      </c>
      <c r="P15" s="79">
        <v>0</v>
      </c>
      <c r="Q15" s="62">
        <v>0.13852975391153666</v>
      </c>
      <c r="R15" s="61">
        <v>36.799999999999997</v>
      </c>
      <c r="S15" s="61">
        <v>36.28</v>
      </c>
      <c r="T15" s="61">
        <v>86</v>
      </c>
      <c r="U15" s="61">
        <v>94</v>
      </c>
      <c r="V15" s="61">
        <v>30.5</v>
      </c>
      <c r="W15" s="61">
        <v>69.5</v>
      </c>
      <c r="X15" s="62">
        <v>75.2</v>
      </c>
      <c r="Y15" s="62">
        <v>87.1</v>
      </c>
      <c r="Z15" s="79">
        <v>0.188</v>
      </c>
      <c r="AA15" s="81">
        <v>14281456</v>
      </c>
      <c r="AB15" s="117">
        <v>53.58</v>
      </c>
      <c r="AC15" s="117">
        <v>73.2</v>
      </c>
      <c r="AD15" s="117">
        <v>4.5099583599488402E-2</v>
      </c>
      <c r="AE15" s="154">
        <v>2.699445129053723E-4</v>
      </c>
      <c r="AF15" s="117" t="s">
        <v>154</v>
      </c>
      <c r="AG15" s="154">
        <v>4.0951923299678075E-2</v>
      </c>
      <c r="AH15" s="117">
        <v>1</v>
      </c>
      <c r="AI15" s="64">
        <v>8.2099073611804525E-3</v>
      </c>
      <c r="AJ15" s="123">
        <v>41.3</v>
      </c>
      <c r="AK15" s="123">
        <v>9.66</v>
      </c>
      <c r="AL15" s="64">
        <v>1.8000000000000002E-2</v>
      </c>
      <c r="AM15" s="82">
        <v>14275.203756683964</v>
      </c>
      <c r="AN15" s="81">
        <v>144</v>
      </c>
      <c r="AO15" s="120">
        <v>2.5000000000000001E-2</v>
      </c>
      <c r="AP15" s="117">
        <v>0.06</v>
      </c>
      <c r="AQ15" s="117">
        <v>2.7469144809893673</v>
      </c>
      <c r="AR15" s="117">
        <v>5.6902833287569538E-2</v>
      </c>
      <c r="AS15" s="117">
        <v>24.012640865182171</v>
      </c>
      <c r="AT15" s="123">
        <v>71.099999999999994</v>
      </c>
      <c r="AU15" s="62">
        <v>15244.942712999999</v>
      </c>
      <c r="AV15" s="62">
        <v>2.7189185700935647</v>
      </c>
      <c r="AW15" s="64">
        <v>29</v>
      </c>
      <c r="AX15" s="117">
        <v>0</v>
      </c>
      <c r="AY15" s="117">
        <v>0.26666666666666666</v>
      </c>
      <c r="AZ15" s="117">
        <v>0.78</v>
      </c>
      <c r="BA15" s="117">
        <v>1</v>
      </c>
      <c r="BB15" s="117">
        <v>0.25</v>
      </c>
      <c r="BC15" s="117">
        <v>1</v>
      </c>
      <c r="BD15" s="117">
        <v>0.97599999999999998</v>
      </c>
      <c r="BE15" s="64">
        <v>129</v>
      </c>
      <c r="BF15" s="64">
        <v>0.97867119999999996</v>
      </c>
      <c r="BG15" s="157">
        <v>0.95434969999999997</v>
      </c>
      <c r="BH15" s="157">
        <v>6294.7963623919995</v>
      </c>
      <c r="BI15" s="151">
        <v>765.48962401999995</v>
      </c>
      <c r="BJ15" s="82">
        <v>166107.26699999999</v>
      </c>
      <c r="BK15" s="82">
        <v>740893</v>
      </c>
      <c r="BL15" s="82">
        <v>818172.75721299998</v>
      </c>
    </row>
    <row r="16" spans="1:64" ht="15.75">
      <c r="A16" s="329" t="s">
        <v>217</v>
      </c>
      <c r="B16" s="331" t="s">
        <v>229</v>
      </c>
      <c r="C16" s="332" t="s">
        <v>85</v>
      </c>
      <c r="D16" s="369">
        <v>0</v>
      </c>
      <c r="E16" s="369">
        <v>0</v>
      </c>
      <c r="F16" s="61">
        <v>0</v>
      </c>
      <c r="G16" s="61">
        <v>0</v>
      </c>
      <c r="H16" s="61">
        <v>2957.6167171574998</v>
      </c>
      <c r="I16" s="62">
        <v>0.1</v>
      </c>
      <c r="J16" s="61">
        <v>0</v>
      </c>
      <c r="K16" s="61">
        <v>0</v>
      </c>
      <c r="L16" s="61">
        <v>0</v>
      </c>
      <c r="M16" s="125">
        <v>5.8503422886133194E-2</v>
      </c>
      <c r="N16" s="62">
        <v>8.0918958410620689E-3</v>
      </c>
      <c r="O16" s="79">
        <v>0.84</v>
      </c>
      <c r="P16" s="79">
        <v>0</v>
      </c>
      <c r="Q16" s="62">
        <v>0.13852975391153666</v>
      </c>
      <c r="R16" s="61">
        <v>76.7</v>
      </c>
      <c r="S16" s="61">
        <v>16.149999999999999</v>
      </c>
      <c r="T16" s="61">
        <v>86</v>
      </c>
      <c r="U16" s="61">
        <v>94</v>
      </c>
      <c r="V16" s="61">
        <v>40.6</v>
      </c>
      <c r="W16" s="61">
        <v>59.4</v>
      </c>
      <c r="X16" s="62">
        <v>87.2</v>
      </c>
      <c r="Y16" s="62">
        <v>88.4</v>
      </c>
      <c r="Z16" s="79">
        <v>0.29799999999999999</v>
      </c>
      <c r="AA16" s="81">
        <v>14281456</v>
      </c>
      <c r="AB16" s="117">
        <v>53.58</v>
      </c>
      <c r="AC16" s="117">
        <v>73.2</v>
      </c>
      <c r="AD16" s="117">
        <v>4.5099583599488402E-2</v>
      </c>
      <c r="AE16" s="154">
        <v>3.7240619088051721E-4</v>
      </c>
      <c r="AF16" s="117" t="s">
        <v>154</v>
      </c>
      <c r="AG16" s="154">
        <v>4.0951923299678075E-2</v>
      </c>
      <c r="AH16" s="117">
        <v>1</v>
      </c>
      <c r="AI16" s="64">
        <v>4.2397094877324931E-2</v>
      </c>
      <c r="AJ16" s="123">
        <v>38.799999999999997</v>
      </c>
      <c r="AK16" s="123">
        <v>10.47</v>
      </c>
      <c r="AL16" s="64">
        <v>8.0000000000000002E-3</v>
      </c>
      <c r="AM16" s="82">
        <v>0</v>
      </c>
      <c r="AN16" s="81">
        <v>144</v>
      </c>
      <c r="AO16" s="120">
        <v>2.5000000000000001E-2</v>
      </c>
      <c r="AP16" s="117">
        <v>0.06</v>
      </c>
      <c r="AQ16" s="117">
        <v>4.8122706833291948</v>
      </c>
      <c r="AR16" s="117">
        <v>5.6902833287569538E-2</v>
      </c>
      <c r="AS16" s="117">
        <v>46.819130642684399</v>
      </c>
      <c r="AT16" s="123">
        <v>71.099999999999994</v>
      </c>
      <c r="AU16" s="62">
        <v>10119.806150999999</v>
      </c>
      <c r="AV16" s="62">
        <v>2.7189185700935647</v>
      </c>
      <c r="AW16" s="64">
        <v>196</v>
      </c>
      <c r="AX16" s="117">
        <v>0</v>
      </c>
      <c r="AY16" s="117">
        <v>0.26666666666666666</v>
      </c>
      <c r="AZ16" s="117">
        <v>0.78</v>
      </c>
      <c r="BA16" s="117">
        <v>1</v>
      </c>
      <c r="BB16" s="117">
        <v>0.25</v>
      </c>
      <c r="BC16" s="117">
        <v>1</v>
      </c>
      <c r="BD16" s="117">
        <v>0.90300000000000002</v>
      </c>
      <c r="BE16" s="64">
        <v>129</v>
      </c>
      <c r="BF16" s="64">
        <v>0.97867119999999996</v>
      </c>
      <c r="BG16" s="157">
        <v>0.95434969999999997</v>
      </c>
      <c r="BH16" s="157">
        <v>17548.624715776001</v>
      </c>
      <c r="BI16" s="151">
        <v>765.48962401999995</v>
      </c>
      <c r="BJ16" s="82">
        <v>98870.993350000004</v>
      </c>
      <c r="BK16" s="82">
        <v>537048</v>
      </c>
      <c r="BL16" s="82">
        <v>508082.17140799999</v>
      </c>
    </row>
    <row r="17" spans="1:64" ht="15.75">
      <c r="A17" s="329" t="s">
        <v>217</v>
      </c>
      <c r="B17" s="331" t="s">
        <v>230</v>
      </c>
      <c r="C17" s="332" t="s">
        <v>86</v>
      </c>
      <c r="D17" s="369">
        <v>0</v>
      </c>
      <c r="E17" s="369">
        <v>0</v>
      </c>
      <c r="F17" s="61">
        <v>0</v>
      </c>
      <c r="G17" s="61">
        <v>0</v>
      </c>
      <c r="H17" s="61">
        <v>4062.8298674940002</v>
      </c>
      <c r="I17" s="62">
        <v>0.25</v>
      </c>
      <c r="J17" s="61">
        <v>0</v>
      </c>
      <c r="K17" s="61">
        <v>0</v>
      </c>
      <c r="L17" s="61">
        <v>0</v>
      </c>
      <c r="M17" s="125">
        <v>5.8503422886133194E-2</v>
      </c>
      <c r="N17" s="62">
        <v>8.0918958410620689E-3</v>
      </c>
      <c r="O17" s="79">
        <v>0.84</v>
      </c>
      <c r="P17" s="79">
        <v>1.3241305523605E-3</v>
      </c>
      <c r="Q17" s="62">
        <v>0.13852975391153666</v>
      </c>
      <c r="R17" s="61">
        <v>25.7</v>
      </c>
      <c r="S17" s="61">
        <v>17.07</v>
      </c>
      <c r="T17" s="61">
        <v>86</v>
      </c>
      <c r="U17" s="61">
        <v>94</v>
      </c>
      <c r="V17" s="61">
        <v>43.3</v>
      </c>
      <c r="W17" s="61">
        <v>56.7</v>
      </c>
      <c r="X17" s="62">
        <v>83.7</v>
      </c>
      <c r="Y17" s="62">
        <v>85.7</v>
      </c>
      <c r="Z17" s="79">
        <v>0.312</v>
      </c>
      <c r="AA17" s="81">
        <v>14281456</v>
      </c>
      <c r="AB17" s="117">
        <v>53.58</v>
      </c>
      <c r="AC17" s="117">
        <v>73.2</v>
      </c>
      <c r="AD17" s="117">
        <v>4.5099583599488402E-2</v>
      </c>
      <c r="AE17" s="154">
        <v>8.0315156674791877E-4</v>
      </c>
      <c r="AF17" s="117" t="s">
        <v>154</v>
      </c>
      <c r="AG17" s="154">
        <v>4.0951923299678075E-2</v>
      </c>
      <c r="AH17" s="117">
        <v>1</v>
      </c>
      <c r="AI17" s="64">
        <v>5.0567285555014795E-2</v>
      </c>
      <c r="AJ17" s="123">
        <v>35.799999999999997</v>
      </c>
      <c r="AK17" s="123">
        <v>7.14</v>
      </c>
      <c r="AL17" s="64">
        <v>8.0000000000000002E-3</v>
      </c>
      <c r="AM17" s="82">
        <v>0</v>
      </c>
      <c r="AN17" s="81">
        <v>144</v>
      </c>
      <c r="AO17" s="120">
        <v>2.5000000000000001E-2</v>
      </c>
      <c r="AP17" s="117">
        <v>0.06</v>
      </c>
      <c r="AQ17" s="117">
        <v>6.4387786080648519</v>
      </c>
      <c r="AR17" s="117">
        <v>5.6902833287569538E-2</v>
      </c>
      <c r="AS17" s="117">
        <v>44.308612911644552</v>
      </c>
      <c r="AT17" s="123">
        <v>71.099999999999994</v>
      </c>
      <c r="AU17" s="62">
        <v>14598.937781999997</v>
      </c>
      <c r="AV17" s="62">
        <v>2.7189185700935647</v>
      </c>
      <c r="AW17" s="64">
        <v>169</v>
      </c>
      <c r="AX17" s="117">
        <v>0</v>
      </c>
      <c r="AY17" s="117">
        <v>0.26666666666666666</v>
      </c>
      <c r="AZ17" s="117">
        <v>0.78</v>
      </c>
      <c r="BA17" s="117">
        <v>1</v>
      </c>
      <c r="BB17" s="117">
        <v>0.25</v>
      </c>
      <c r="BC17" s="117">
        <v>1</v>
      </c>
      <c r="BD17" s="117">
        <v>0.93200000000000005</v>
      </c>
      <c r="BE17" s="64">
        <v>129</v>
      </c>
      <c r="BF17" s="64">
        <v>0.97867119999999996</v>
      </c>
      <c r="BG17" s="157">
        <v>0.95434969999999997</v>
      </c>
      <c r="BH17" s="157">
        <v>13308.273087206</v>
      </c>
      <c r="BI17" s="151">
        <v>765.48962401999995</v>
      </c>
      <c r="BJ17" s="82">
        <v>125090.87820000001</v>
      </c>
      <c r="BK17" s="82">
        <v>747057</v>
      </c>
      <c r="BL17" s="82">
        <v>713926.84929899999</v>
      </c>
    </row>
    <row r="18" spans="1:64" ht="15.75">
      <c r="A18" s="329" t="s">
        <v>217</v>
      </c>
      <c r="B18" s="331" t="s">
        <v>231</v>
      </c>
      <c r="C18" s="332" t="s">
        <v>153</v>
      </c>
      <c r="D18" s="369">
        <v>1376.0420307894738</v>
      </c>
      <c r="E18" s="369">
        <v>0</v>
      </c>
      <c r="F18" s="61">
        <v>0</v>
      </c>
      <c r="G18" s="61">
        <v>0</v>
      </c>
      <c r="H18" s="61">
        <v>2087.5404973679997</v>
      </c>
      <c r="I18" s="62">
        <v>0.3</v>
      </c>
      <c r="J18" s="61">
        <v>0</v>
      </c>
      <c r="K18" s="61">
        <v>0</v>
      </c>
      <c r="L18" s="61">
        <v>0</v>
      </c>
      <c r="M18" s="125">
        <v>5.8503422886133194E-2</v>
      </c>
      <c r="N18" s="62">
        <v>8.0918958410620689E-3</v>
      </c>
      <c r="O18" s="79">
        <v>0.80800000000000005</v>
      </c>
      <c r="P18" s="79" t="s">
        <v>154</v>
      </c>
      <c r="Q18" s="62">
        <v>0.13852975391153666</v>
      </c>
      <c r="R18" s="61">
        <v>53.3</v>
      </c>
      <c r="S18" s="61">
        <v>28</v>
      </c>
      <c r="T18" s="61">
        <v>86</v>
      </c>
      <c r="U18" s="61">
        <v>94</v>
      </c>
      <c r="V18" s="61">
        <v>36.299999999999997</v>
      </c>
      <c r="W18" s="61">
        <v>63.7</v>
      </c>
      <c r="X18" s="62">
        <v>67</v>
      </c>
      <c r="Y18" s="62">
        <v>75.900000000000006</v>
      </c>
      <c r="Z18" s="79">
        <v>0.188</v>
      </c>
      <c r="AA18" s="81">
        <v>14281456</v>
      </c>
      <c r="AB18" s="117">
        <v>53.58</v>
      </c>
      <c r="AC18" s="117">
        <v>73.2</v>
      </c>
      <c r="AD18" s="117">
        <v>4.5099583599488402E-2</v>
      </c>
      <c r="AE18" s="154">
        <v>2.6967043576045714E-4</v>
      </c>
      <c r="AF18" s="117" t="s">
        <v>154</v>
      </c>
      <c r="AG18" s="154">
        <v>4.0951923299678075E-2</v>
      </c>
      <c r="AH18" s="117" t="s">
        <v>154</v>
      </c>
      <c r="AI18" s="64">
        <v>2.1499503187156082E-2</v>
      </c>
      <c r="AJ18" s="123">
        <v>19.899999999999999</v>
      </c>
      <c r="AK18" s="123">
        <v>9.43</v>
      </c>
      <c r="AL18" s="64">
        <v>2.2000000000000002E-2</v>
      </c>
      <c r="AM18" s="82">
        <v>0</v>
      </c>
      <c r="AN18" s="81">
        <v>144</v>
      </c>
      <c r="AO18" s="120">
        <v>2.5000000000000001E-2</v>
      </c>
      <c r="AP18" s="117">
        <v>0.06</v>
      </c>
      <c r="AQ18" s="117">
        <v>3.4105313709321656</v>
      </c>
      <c r="AR18" s="117">
        <v>5.6902833287569538E-2</v>
      </c>
      <c r="AS18" s="117">
        <v>53.384006566983047</v>
      </c>
      <c r="AT18" s="123">
        <v>71.099999999999994</v>
      </c>
      <c r="AU18" s="62">
        <v>8300.3017889999992</v>
      </c>
      <c r="AV18" s="62">
        <v>2.7189185700935647</v>
      </c>
      <c r="AW18" s="64">
        <v>90</v>
      </c>
      <c r="AX18" s="117">
        <v>0</v>
      </c>
      <c r="AY18" s="117">
        <v>0.26666666666666666</v>
      </c>
      <c r="AZ18" s="117">
        <v>0.78</v>
      </c>
      <c r="BA18" s="117">
        <v>1</v>
      </c>
      <c r="BB18" s="117">
        <v>0.25</v>
      </c>
      <c r="BC18" s="117">
        <v>1</v>
      </c>
      <c r="BD18" s="117">
        <v>0.94</v>
      </c>
      <c r="BE18" s="64">
        <v>129</v>
      </c>
      <c r="BF18" s="64">
        <v>0.97867119999999996</v>
      </c>
      <c r="BG18" s="157">
        <v>0.95434969999999997</v>
      </c>
      <c r="BH18" s="157">
        <v>499.89482812400001</v>
      </c>
      <c r="BI18" s="151">
        <v>765.48962401999995</v>
      </c>
      <c r="BJ18" s="82">
        <v>324.57130000000001</v>
      </c>
      <c r="BK18" s="82">
        <v>1112469</v>
      </c>
      <c r="BL18" s="82">
        <v>802622.29064200004</v>
      </c>
    </row>
    <row r="19" spans="1:64" ht="15.75">
      <c r="A19" s="329" t="s">
        <v>217</v>
      </c>
      <c r="B19" s="331" t="s">
        <v>232</v>
      </c>
      <c r="C19" s="332" t="s">
        <v>87</v>
      </c>
      <c r="D19" s="369">
        <v>4092.852778031579</v>
      </c>
      <c r="E19" s="369">
        <v>0</v>
      </c>
      <c r="F19" s="61">
        <v>92.413982000000004</v>
      </c>
      <c r="G19" s="61">
        <v>36.380156999999997</v>
      </c>
      <c r="H19" s="61">
        <v>14708.026102265001</v>
      </c>
      <c r="I19" s="62">
        <v>0.3</v>
      </c>
      <c r="J19" s="61">
        <v>1837.8464536516187</v>
      </c>
      <c r="K19" s="61">
        <v>0</v>
      </c>
      <c r="L19" s="61">
        <v>0</v>
      </c>
      <c r="M19" s="125">
        <v>5.8503422886133194E-2</v>
      </c>
      <c r="N19" s="62">
        <v>8.0918958410620689E-3</v>
      </c>
      <c r="O19" s="79">
        <v>0.80800000000000005</v>
      </c>
      <c r="P19" s="79">
        <v>4.3551178092159004E-3</v>
      </c>
      <c r="Q19" s="62">
        <v>0.13852975391153666</v>
      </c>
      <c r="R19" s="61">
        <v>16.3</v>
      </c>
      <c r="S19" s="61">
        <v>36.33</v>
      </c>
      <c r="T19" s="61">
        <v>86</v>
      </c>
      <c r="U19" s="61">
        <v>94</v>
      </c>
      <c r="V19" s="61">
        <v>35.5</v>
      </c>
      <c r="W19" s="61">
        <v>64.5</v>
      </c>
      <c r="X19" s="62">
        <v>69.2</v>
      </c>
      <c r="Y19" s="62">
        <v>80.8</v>
      </c>
      <c r="Z19" s="79">
        <v>0.192</v>
      </c>
      <c r="AA19" s="81">
        <v>14281456</v>
      </c>
      <c r="AB19" s="117">
        <v>53.58</v>
      </c>
      <c r="AC19" s="117">
        <v>73.2</v>
      </c>
      <c r="AD19" s="117">
        <v>4.5099583599488402E-2</v>
      </c>
      <c r="AE19" s="154">
        <v>5.686385251637005E-3</v>
      </c>
      <c r="AF19" s="117" t="s">
        <v>154</v>
      </c>
      <c r="AG19" s="154">
        <v>4.0951923299678075E-2</v>
      </c>
      <c r="AH19" s="117">
        <v>1</v>
      </c>
      <c r="AI19" s="64">
        <v>6.0527336454738699E-3</v>
      </c>
      <c r="AJ19" s="123">
        <v>21.1</v>
      </c>
      <c r="AK19" s="123">
        <v>9.39</v>
      </c>
      <c r="AL19" s="64">
        <v>2.2000000000000002E-2</v>
      </c>
      <c r="AM19" s="82">
        <v>73564.598461930073</v>
      </c>
      <c r="AN19" s="81">
        <v>144</v>
      </c>
      <c r="AO19" s="120">
        <v>2.5000000000000001E-2</v>
      </c>
      <c r="AP19" s="117">
        <v>0.06</v>
      </c>
      <c r="AQ19" s="117">
        <v>0.5919084168075972</v>
      </c>
      <c r="AR19" s="117">
        <v>5.6902833287569538E-2</v>
      </c>
      <c r="AS19" s="117">
        <v>50.174056188995976</v>
      </c>
      <c r="AT19" s="123">
        <v>71.099999999999994</v>
      </c>
      <c r="AU19" s="62">
        <v>4129.2269459999998</v>
      </c>
      <c r="AV19" s="62">
        <v>2.7189185700935647</v>
      </c>
      <c r="AW19" s="64">
        <v>75</v>
      </c>
      <c r="AX19" s="117">
        <v>0</v>
      </c>
      <c r="AY19" s="117">
        <v>0.26666666666666666</v>
      </c>
      <c r="AZ19" s="117">
        <v>0.78</v>
      </c>
      <c r="BA19" s="117">
        <v>1</v>
      </c>
      <c r="BB19" s="117">
        <v>0.25</v>
      </c>
      <c r="BC19" s="117">
        <v>1</v>
      </c>
      <c r="BD19" s="117">
        <v>0.96299999999999997</v>
      </c>
      <c r="BE19" s="64">
        <v>129</v>
      </c>
      <c r="BF19" s="64">
        <v>0.97867119999999996</v>
      </c>
      <c r="BG19" s="157">
        <v>0.95434969999999997</v>
      </c>
      <c r="BH19" s="157">
        <v>12262.848338213</v>
      </c>
      <c r="BI19" s="151">
        <v>765.48962401999995</v>
      </c>
      <c r="BJ19" s="82">
        <v>115547.35030000001</v>
      </c>
      <c r="BK19" s="82">
        <v>2075132</v>
      </c>
      <c r="BL19" s="82">
        <v>2602861.761407</v>
      </c>
    </row>
    <row r="20" spans="1:64" ht="15.75">
      <c r="A20" s="329" t="s">
        <v>217</v>
      </c>
      <c r="B20" s="331" t="s">
        <v>233</v>
      </c>
      <c r="C20" s="332" t="s">
        <v>88</v>
      </c>
      <c r="D20" s="369">
        <v>0</v>
      </c>
      <c r="E20" s="369">
        <v>0</v>
      </c>
      <c r="F20" s="61">
        <v>0</v>
      </c>
      <c r="G20" s="61">
        <v>0</v>
      </c>
      <c r="H20" s="61">
        <v>4775.2843426019999</v>
      </c>
      <c r="I20" s="62">
        <v>0.85</v>
      </c>
      <c r="J20" s="61">
        <v>0</v>
      </c>
      <c r="K20" s="61">
        <v>0</v>
      </c>
      <c r="L20" s="61">
        <v>0</v>
      </c>
      <c r="M20" s="125">
        <v>5.8503422886133194E-2</v>
      </c>
      <c r="N20" s="62">
        <v>8.0918958410620689E-3</v>
      </c>
      <c r="O20" s="79">
        <v>0.81799999999999995</v>
      </c>
      <c r="P20" s="79">
        <v>0</v>
      </c>
      <c r="Q20" s="62">
        <v>0.13852975391153666</v>
      </c>
      <c r="R20" s="61">
        <v>21.9</v>
      </c>
      <c r="S20" s="61">
        <v>19.28</v>
      </c>
      <c r="T20" s="61">
        <v>86</v>
      </c>
      <c r="U20" s="61">
        <v>94</v>
      </c>
      <c r="V20" s="61">
        <v>42.5</v>
      </c>
      <c r="W20" s="61">
        <v>57.5</v>
      </c>
      <c r="X20" s="62">
        <v>81.2</v>
      </c>
      <c r="Y20" s="62">
        <v>84.5</v>
      </c>
      <c r="Z20" s="79">
        <v>0.249</v>
      </c>
      <c r="AA20" s="81">
        <v>14281456</v>
      </c>
      <c r="AB20" s="117">
        <v>53.58</v>
      </c>
      <c r="AC20" s="117">
        <v>73.2</v>
      </c>
      <c r="AD20" s="117">
        <v>4.5099583599488402E-2</v>
      </c>
      <c r="AE20" s="154">
        <v>3.0036614633237915E-4</v>
      </c>
      <c r="AF20" s="117" t="s">
        <v>154</v>
      </c>
      <c r="AG20" s="154">
        <v>4.0951923299678075E-2</v>
      </c>
      <c r="AH20" s="117">
        <v>1</v>
      </c>
      <c r="AI20" s="64">
        <v>1.987865736235065E-2</v>
      </c>
      <c r="AJ20" s="123">
        <v>37.6</v>
      </c>
      <c r="AK20" s="123">
        <v>10.9</v>
      </c>
      <c r="AL20" s="64">
        <v>1.3999999999999999E-2</v>
      </c>
      <c r="AM20" s="82">
        <v>0</v>
      </c>
      <c r="AN20" s="81">
        <v>144</v>
      </c>
      <c r="AO20" s="120">
        <v>2.5000000000000001E-2</v>
      </c>
      <c r="AP20" s="117">
        <v>0.06</v>
      </c>
      <c r="AQ20" s="117">
        <v>4.6673602332319195</v>
      </c>
      <c r="AR20" s="117">
        <v>5.6902833287569538E-2</v>
      </c>
      <c r="AS20" s="117">
        <v>36.651464655323629</v>
      </c>
      <c r="AT20" s="123">
        <v>71.099999999999994</v>
      </c>
      <c r="AU20" s="62">
        <v>14598.234455999998</v>
      </c>
      <c r="AV20" s="62">
        <v>2.7189185700935647</v>
      </c>
      <c r="AW20" s="64">
        <v>0</v>
      </c>
      <c r="AX20" s="117">
        <v>0</v>
      </c>
      <c r="AY20" s="117">
        <v>0.26666666666666666</v>
      </c>
      <c r="AZ20" s="117">
        <v>0.78</v>
      </c>
      <c r="BA20" s="117">
        <v>1</v>
      </c>
      <c r="BB20" s="117">
        <v>0.25</v>
      </c>
      <c r="BC20" s="117">
        <v>1</v>
      </c>
      <c r="BD20" s="117">
        <v>0.89200000000000002</v>
      </c>
      <c r="BE20" s="64">
        <v>129</v>
      </c>
      <c r="BF20" s="64">
        <v>0.97867119999999996</v>
      </c>
      <c r="BG20" s="157">
        <v>0.95434969999999997</v>
      </c>
      <c r="BH20" s="157">
        <v>13991.286042872</v>
      </c>
      <c r="BI20" s="151">
        <v>765.48962401999995</v>
      </c>
      <c r="BJ20" s="82">
        <v>154929.06020000001</v>
      </c>
      <c r="BK20" s="82">
        <v>665854</v>
      </c>
      <c r="BL20" s="82">
        <v>379198.28204399999</v>
      </c>
    </row>
    <row r="21" spans="1:64" ht="15.75">
      <c r="A21" s="333" t="s">
        <v>217</v>
      </c>
      <c r="B21" s="334" t="s">
        <v>234</v>
      </c>
      <c r="C21" s="344" t="s">
        <v>80</v>
      </c>
      <c r="D21" s="369">
        <v>2274.7262448863157</v>
      </c>
      <c r="E21" s="369">
        <v>0</v>
      </c>
      <c r="F21" s="61">
        <v>26.726388999999998</v>
      </c>
      <c r="G21" s="61">
        <v>2.7147009999999998</v>
      </c>
      <c r="H21" s="61">
        <v>6002.1423496145007</v>
      </c>
      <c r="I21" s="62">
        <v>0.35</v>
      </c>
      <c r="J21" s="61">
        <v>0</v>
      </c>
      <c r="K21" s="61">
        <v>0</v>
      </c>
      <c r="L21" s="61">
        <v>0</v>
      </c>
      <c r="M21" s="125">
        <v>5.8503422886133194E-2</v>
      </c>
      <c r="N21" s="62">
        <v>8.0918958410620689E-3</v>
      </c>
      <c r="O21" s="79">
        <v>0.80800000000000005</v>
      </c>
      <c r="P21" s="79">
        <v>1.7714373077789001E-3</v>
      </c>
      <c r="Q21" s="62">
        <v>0.13852975391153666</v>
      </c>
      <c r="R21" s="61">
        <v>28.9</v>
      </c>
      <c r="S21" s="61">
        <v>34.31</v>
      </c>
      <c r="T21" s="61">
        <v>86</v>
      </c>
      <c r="U21" s="61">
        <v>94</v>
      </c>
      <c r="V21" s="61">
        <v>43.6</v>
      </c>
      <c r="W21" s="61">
        <v>56.4</v>
      </c>
      <c r="X21" s="62">
        <v>77.7</v>
      </c>
      <c r="Y21" s="62">
        <v>85.8</v>
      </c>
      <c r="Z21" s="79">
        <v>0.22</v>
      </c>
      <c r="AA21" s="81">
        <v>14281456</v>
      </c>
      <c r="AB21" s="117">
        <v>53.58</v>
      </c>
      <c r="AC21" s="117">
        <v>73.2</v>
      </c>
      <c r="AD21" s="117">
        <v>4.5099583599488402E-2</v>
      </c>
      <c r="AE21" s="154">
        <v>1.7392605012200914E-4</v>
      </c>
      <c r="AF21" s="117" t="s">
        <v>154</v>
      </c>
      <c r="AG21" s="154">
        <v>4.0951923299678075E-2</v>
      </c>
      <c r="AH21" s="117">
        <v>1</v>
      </c>
      <c r="AI21" s="64">
        <v>1.0012522327924791E-2</v>
      </c>
      <c r="AJ21" s="123">
        <v>31.1</v>
      </c>
      <c r="AK21" s="123">
        <v>8.7799999999999994</v>
      </c>
      <c r="AL21" s="64">
        <v>0.03</v>
      </c>
      <c r="AM21" s="82">
        <v>0</v>
      </c>
      <c r="AN21" s="81">
        <v>144</v>
      </c>
      <c r="AO21" s="120">
        <v>2.5000000000000001E-2</v>
      </c>
      <c r="AP21" s="117">
        <v>0.06</v>
      </c>
      <c r="AQ21" s="117">
        <v>1.4426892042781199</v>
      </c>
      <c r="AR21" s="117">
        <v>5.6902833287569538E-2</v>
      </c>
      <c r="AS21" s="117">
        <v>48.647286848924502</v>
      </c>
      <c r="AT21" s="123">
        <v>71.099999999999994</v>
      </c>
      <c r="AU21" s="62">
        <v>5893.1685539999999</v>
      </c>
      <c r="AV21" s="62">
        <v>2.7189185700935647</v>
      </c>
      <c r="AW21" s="64">
        <v>320</v>
      </c>
      <c r="AX21" s="117">
        <v>0</v>
      </c>
      <c r="AY21" s="117">
        <v>0.26666666666666666</v>
      </c>
      <c r="AZ21" s="117">
        <v>0.78</v>
      </c>
      <c r="BA21" s="117">
        <v>1</v>
      </c>
      <c r="BB21" s="117">
        <v>0.25</v>
      </c>
      <c r="BC21" s="117">
        <v>1</v>
      </c>
      <c r="BD21" s="117">
        <v>0.90599999999999992</v>
      </c>
      <c r="BE21" s="64">
        <v>129</v>
      </c>
      <c r="BF21" s="64">
        <v>0.97867119999999996</v>
      </c>
      <c r="BG21" s="157">
        <v>0.95434969999999997</v>
      </c>
      <c r="BH21" s="157">
        <v>10120.909683353</v>
      </c>
      <c r="BI21" s="151">
        <v>765.48962401999995</v>
      </c>
      <c r="BJ21" s="82">
        <v>140144.09640000001</v>
      </c>
      <c r="BK21" s="82">
        <v>1149914</v>
      </c>
      <c r="BL21" s="82">
        <v>1123429.5748620001</v>
      </c>
    </row>
    <row r="22" spans="1:64" ht="15.75">
      <c r="A22" s="336" t="s">
        <v>235</v>
      </c>
      <c r="B22" s="337" t="s">
        <v>236</v>
      </c>
      <c r="C22" s="332" t="s">
        <v>64</v>
      </c>
      <c r="D22" s="370">
        <v>814.03223482947362</v>
      </c>
      <c r="E22" s="370">
        <v>0.10912864421052632</v>
      </c>
      <c r="F22" s="103">
        <v>3524.4592549999998</v>
      </c>
      <c r="G22" s="103">
        <v>2442.8403009999997</v>
      </c>
      <c r="H22" s="103">
        <v>2399.347186171</v>
      </c>
      <c r="I22" s="104">
        <v>0.2</v>
      </c>
      <c r="J22" s="103">
        <v>13145.354296243477</v>
      </c>
      <c r="K22" s="103">
        <v>9</v>
      </c>
      <c r="L22" s="103">
        <v>0</v>
      </c>
      <c r="M22" s="105">
        <v>0.71107023954391479</v>
      </c>
      <c r="N22" s="104">
        <v>6.4494244754314423E-2</v>
      </c>
      <c r="O22" s="106">
        <v>0.66900000000000004</v>
      </c>
      <c r="P22" s="106">
        <v>1.7473193148529E-3</v>
      </c>
      <c r="Q22" s="104">
        <v>26.218147842079357</v>
      </c>
      <c r="R22" s="103">
        <v>28.3</v>
      </c>
      <c r="S22" s="103">
        <v>31.18</v>
      </c>
      <c r="T22" s="103">
        <v>88.948999999999998</v>
      </c>
      <c r="U22" s="103">
        <v>92.375</v>
      </c>
      <c r="V22" s="103">
        <v>25.72062084257206</v>
      </c>
      <c r="W22" s="103">
        <v>74.27937915742794</v>
      </c>
      <c r="X22" s="104">
        <v>31</v>
      </c>
      <c r="Y22" s="104">
        <v>69</v>
      </c>
      <c r="Z22" s="106">
        <v>0.28999999999999998</v>
      </c>
      <c r="AA22" s="108">
        <v>16815642</v>
      </c>
      <c r="AB22" s="116">
        <v>443.3</v>
      </c>
      <c r="AC22" s="116">
        <v>485.04</v>
      </c>
      <c r="AD22" s="116">
        <v>5.9155140525460501</v>
      </c>
      <c r="AE22" s="153">
        <v>1.5112704918032786E-2</v>
      </c>
      <c r="AF22" s="116" t="s">
        <v>154</v>
      </c>
      <c r="AG22" s="153">
        <v>9.0405014464802324E-3</v>
      </c>
      <c r="AH22" s="116">
        <v>1</v>
      </c>
      <c r="AI22" s="107">
        <v>3.447646844217439E-4</v>
      </c>
      <c r="AJ22" s="122">
        <v>47.792776358993066</v>
      </c>
      <c r="AK22" s="122">
        <v>16.826923076923077</v>
      </c>
      <c r="AL22" s="107">
        <v>8.1688674565329092E-2</v>
      </c>
      <c r="AM22" s="148" t="s">
        <v>154</v>
      </c>
      <c r="AN22" s="108">
        <v>117</v>
      </c>
      <c r="AO22" s="119">
        <v>5.2999999999999999E-2</v>
      </c>
      <c r="AP22" s="116">
        <v>0.26</v>
      </c>
      <c r="AQ22" s="116">
        <v>0.95330171470266334</v>
      </c>
      <c r="AR22" s="116">
        <v>7.8438526085370299E-3</v>
      </c>
      <c r="AS22" s="116">
        <v>14.93148806653809</v>
      </c>
      <c r="AT22" s="122">
        <v>63.7</v>
      </c>
      <c r="AU22" s="104">
        <v>844.41819150000003</v>
      </c>
      <c r="AV22" s="104">
        <v>7.6869492390252425E-2</v>
      </c>
      <c r="AW22" s="107">
        <v>248</v>
      </c>
      <c r="AX22" s="116">
        <v>0.26666666666666666</v>
      </c>
      <c r="AY22" s="116">
        <v>0.6</v>
      </c>
      <c r="AZ22" s="116">
        <v>0.9</v>
      </c>
      <c r="BA22" s="116">
        <v>0.1012</v>
      </c>
      <c r="BB22" s="116">
        <v>0.51</v>
      </c>
      <c r="BC22" s="116">
        <v>0.22</v>
      </c>
      <c r="BD22" s="116">
        <v>0.88</v>
      </c>
      <c r="BE22" s="107">
        <v>108.5</v>
      </c>
      <c r="BF22" s="107">
        <v>0.996</v>
      </c>
      <c r="BG22" s="156">
        <v>0.86886172668979877</v>
      </c>
      <c r="BH22" s="156">
        <v>2532.633705231</v>
      </c>
      <c r="BI22" s="150">
        <v>260.34902954</v>
      </c>
      <c r="BJ22" s="148">
        <v>16959.832190000001</v>
      </c>
      <c r="BK22" s="148">
        <v>558600</v>
      </c>
      <c r="BL22" s="148">
        <v>455281.831764</v>
      </c>
    </row>
    <row r="23" spans="1:64" ht="15.75">
      <c r="A23" s="336" t="s">
        <v>235</v>
      </c>
      <c r="B23" s="331" t="s">
        <v>237</v>
      </c>
      <c r="C23" s="332" t="s">
        <v>65</v>
      </c>
      <c r="D23" s="369">
        <v>2354.0557576800002</v>
      </c>
      <c r="E23" s="369">
        <v>0</v>
      </c>
      <c r="F23" s="61">
        <v>0</v>
      </c>
      <c r="G23" s="61">
        <v>0</v>
      </c>
      <c r="H23" s="61">
        <v>7005.3995557039998</v>
      </c>
      <c r="I23" s="62">
        <v>0.2</v>
      </c>
      <c r="J23" s="61">
        <v>0</v>
      </c>
      <c r="K23" s="61">
        <v>9</v>
      </c>
      <c r="L23" s="61">
        <v>5</v>
      </c>
      <c r="M23" s="125">
        <v>0.71107023954391479</v>
      </c>
      <c r="N23" s="62">
        <v>6.4494244754314423E-2</v>
      </c>
      <c r="O23" s="79">
        <v>0.745</v>
      </c>
      <c r="P23" s="79">
        <v>0</v>
      </c>
      <c r="Q23" s="62">
        <v>26.218147842079357</v>
      </c>
      <c r="R23" s="61">
        <v>19.100000000000001</v>
      </c>
      <c r="S23" s="61">
        <v>22.25</v>
      </c>
      <c r="T23" s="61">
        <v>94.108000000000004</v>
      </c>
      <c r="U23" s="61">
        <v>94.820999999999998</v>
      </c>
      <c r="V23" s="61">
        <v>42.38109364184713</v>
      </c>
      <c r="W23" s="61">
        <v>57.618906358152877</v>
      </c>
      <c r="X23" s="62">
        <v>48</v>
      </c>
      <c r="Y23" s="62">
        <v>52</v>
      </c>
      <c r="Z23" s="79">
        <v>0.28999999999999998</v>
      </c>
      <c r="AA23" s="81">
        <v>16815642</v>
      </c>
      <c r="AB23" s="117">
        <v>443.3</v>
      </c>
      <c r="AC23" s="117">
        <v>485.04</v>
      </c>
      <c r="AD23" s="117">
        <v>5.9155140525460501</v>
      </c>
      <c r="AE23" s="154">
        <v>1.5112704918032786E-2</v>
      </c>
      <c r="AF23" s="117" t="s">
        <v>154</v>
      </c>
      <c r="AG23" s="154">
        <v>9.0405014464802324E-3</v>
      </c>
      <c r="AH23" s="117">
        <v>1</v>
      </c>
      <c r="AI23" s="64">
        <v>2.2269807280513917E-3</v>
      </c>
      <c r="AJ23" s="123">
        <v>64.705334698817609</v>
      </c>
      <c r="AK23" s="123">
        <v>20.923382932333705</v>
      </c>
      <c r="AL23" s="64">
        <v>0.10327464224662811</v>
      </c>
      <c r="AM23" s="82" t="s">
        <v>154</v>
      </c>
      <c r="AN23" s="81">
        <v>117</v>
      </c>
      <c r="AO23" s="120">
        <v>5.2999999999999999E-2</v>
      </c>
      <c r="AP23" s="117">
        <v>0.26</v>
      </c>
      <c r="AQ23" s="117">
        <v>6.2985755516246158</v>
      </c>
      <c r="AR23" s="117">
        <v>8.9377152965273252E-2</v>
      </c>
      <c r="AS23" s="117">
        <v>14.93148806653809</v>
      </c>
      <c r="AT23" s="123">
        <v>63.7</v>
      </c>
      <c r="AU23" s="62">
        <v>4232.0722599999999</v>
      </c>
      <c r="AV23" s="62">
        <v>7.6869492390252425E-2</v>
      </c>
      <c r="AW23" s="64">
        <v>1833</v>
      </c>
      <c r="AX23" s="117">
        <v>0.26666666666666666</v>
      </c>
      <c r="AY23" s="117">
        <v>0.6</v>
      </c>
      <c r="AZ23" s="117">
        <v>0.9</v>
      </c>
      <c r="BA23" s="117">
        <v>0.1012</v>
      </c>
      <c r="BB23" s="117">
        <v>0.51</v>
      </c>
      <c r="BC23" s="117">
        <v>0.22</v>
      </c>
      <c r="BD23" s="117">
        <v>0.88</v>
      </c>
      <c r="BE23" s="64">
        <v>108.5</v>
      </c>
      <c r="BF23" s="64">
        <v>0.95700000000000007</v>
      </c>
      <c r="BG23" s="157">
        <v>1</v>
      </c>
      <c r="BH23" s="157">
        <v>612.13308527000004</v>
      </c>
      <c r="BI23" s="151">
        <v>260.34902954</v>
      </c>
      <c r="BJ23" s="82">
        <v>150.24917590000001</v>
      </c>
      <c r="BK23" s="82">
        <v>1098600</v>
      </c>
      <c r="BL23" s="82">
        <v>1183371.5012380001</v>
      </c>
    </row>
    <row r="24" spans="1:64" ht="15.75">
      <c r="A24" s="336" t="s">
        <v>235</v>
      </c>
      <c r="B24" s="331" t="s">
        <v>238</v>
      </c>
      <c r="C24" s="332" t="s">
        <v>66</v>
      </c>
      <c r="D24" s="369">
        <v>1468.5190699136842</v>
      </c>
      <c r="E24" s="369">
        <v>15.54531291368421</v>
      </c>
      <c r="F24" s="61">
        <v>681.53598299999999</v>
      </c>
      <c r="G24" s="61">
        <v>219.20212100000001</v>
      </c>
      <c r="H24" s="61">
        <v>2571.0108885249997</v>
      </c>
      <c r="I24" s="62">
        <v>0.2</v>
      </c>
      <c r="J24" s="61">
        <v>0</v>
      </c>
      <c r="K24" s="61">
        <v>9</v>
      </c>
      <c r="L24" s="61">
        <v>0</v>
      </c>
      <c r="M24" s="125">
        <v>0.71107023954391479</v>
      </c>
      <c r="N24" s="62">
        <v>6.4494244754314423E-2</v>
      </c>
      <c r="O24" s="79">
        <v>0.7</v>
      </c>
      <c r="P24" s="79">
        <v>0</v>
      </c>
      <c r="Q24" s="62">
        <v>26.218147842079357</v>
      </c>
      <c r="R24" s="61">
        <v>32.200000000000003</v>
      </c>
      <c r="S24" s="61">
        <v>44.64</v>
      </c>
      <c r="T24" s="61">
        <v>82.037000000000006</v>
      </c>
      <c r="U24" s="61">
        <v>83.664699999999996</v>
      </c>
      <c r="V24" s="61">
        <v>49.082905355832722</v>
      </c>
      <c r="W24" s="61">
        <v>50.917094644167285</v>
      </c>
      <c r="X24" s="62">
        <v>38</v>
      </c>
      <c r="Y24" s="62">
        <v>62</v>
      </c>
      <c r="Z24" s="79">
        <v>0.28999999999999998</v>
      </c>
      <c r="AA24" s="81">
        <v>16815642</v>
      </c>
      <c r="AB24" s="117">
        <v>443.3</v>
      </c>
      <c r="AC24" s="117">
        <v>485.04</v>
      </c>
      <c r="AD24" s="117">
        <v>5.9155140525460501</v>
      </c>
      <c r="AE24" s="154">
        <v>1.5112704918032786E-2</v>
      </c>
      <c r="AF24" s="117" t="s">
        <v>154</v>
      </c>
      <c r="AG24" s="154">
        <v>9.0405014464802324E-3</v>
      </c>
      <c r="AH24" s="117">
        <v>1</v>
      </c>
      <c r="AI24" s="64">
        <v>2.2205128205128205E-3</v>
      </c>
      <c r="AJ24" s="123">
        <v>88.717948717948715</v>
      </c>
      <c r="AK24" s="123">
        <v>12.068171349608475</v>
      </c>
      <c r="AL24" s="64">
        <v>7.7546197583928125E-2</v>
      </c>
      <c r="AM24" s="82" t="s">
        <v>154</v>
      </c>
      <c r="AN24" s="81">
        <v>117</v>
      </c>
      <c r="AO24" s="120">
        <v>5.2999999999999999E-2</v>
      </c>
      <c r="AP24" s="117">
        <v>0.26</v>
      </c>
      <c r="AQ24" s="117">
        <v>1.9755897435897438</v>
      </c>
      <c r="AR24" s="117">
        <v>3.1282051282051283E-2</v>
      </c>
      <c r="AS24" s="117">
        <v>14.93148806653809</v>
      </c>
      <c r="AT24" s="123">
        <v>63.7</v>
      </c>
      <c r="AU24" s="62">
        <v>1756.7092400000001</v>
      </c>
      <c r="AV24" s="62">
        <v>7.6869492390252425E-2</v>
      </c>
      <c r="AW24" s="64">
        <v>206</v>
      </c>
      <c r="AX24" s="117">
        <v>0.26666666666666666</v>
      </c>
      <c r="AY24" s="117">
        <v>0.6</v>
      </c>
      <c r="AZ24" s="117">
        <v>0.9</v>
      </c>
      <c r="BA24" s="117">
        <v>0.1012</v>
      </c>
      <c r="BB24" s="117">
        <v>0.51</v>
      </c>
      <c r="BC24" s="117">
        <v>0.22</v>
      </c>
      <c r="BD24" s="117">
        <v>0.88</v>
      </c>
      <c r="BE24" s="64">
        <v>108.5</v>
      </c>
      <c r="BF24" s="64">
        <v>0.91599999999999993</v>
      </c>
      <c r="BG24" s="157">
        <v>1</v>
      </c>
      <c r="BH24" s="157">
        <v>4784.7525912439996</v>
      </c>
      <c r="BI24" s="151">
        <v>260.34902954</v>
      </c>
      <c r="BJ24" s="82">
        <v>19896.14316</v>
      </c>
      <c r="BK24" s="82">
        <v>985500</v>
      </c>
      <c r="BL24" s="82">
        <v>808519.78301699995</v>
      </c>
    </row>
    <row r="25" spans="1:64" ht="15.75">
      <c r="A25" s="336" t="s">
        <v>235</v>
      </c>
      <c r="B25" s="331" t="s">
        <v>239</v>
      </c>
      <c r="C25" s="332" t="s">
        <v>67</v>
      </c>
      <c r="D25" s="369">
        <v>1005.9769675789473</v>
      </c>
      <c r="E25" s="369">
        <v>365.68163076000002</v>
      </c>
      <c r="F25" s="61">
        <v>921.77502000000004</v>
      </c>
      <c r="G25" s="61">
        <v>366.18821200000002</v>
      </c>
      <c r="H25" s="61">
        <v>1785.3220889524996</v>
      </c>
      <c r="I25" s="62">
        <v>0.25</v>
      </c>
      <c r="J25" s="61">
        <v>0</v>
      </c>
      <c r="K25" s="61">
        <v>9</v>
      </c>
      <c r="L25" s="61">
        <v>0</v>
      </c>
      <c r="M25" s="125">
        <v>0.71107023954391479</v>
      </c>
      <c r="N25" s="62">
        <v>6.4494244754314423E-2</v>
      </c>
      <c r="O25" s="79">
        <v>0.69699999999999995</v>
      </c>
      <c r="P25" s="79">
        <v>1.6381541075294001E-3</v>
      </c>
      <c r="Q25" s="62">
        <v>26.218147842079357</v>
      </c>
      <c r="R25" s="61">
        <v>70.400000000000006</v>
      </c>
      <c r="S25" s="61">
        <v>21.27</v>
      </c>
      <c r="T25" s="61">
        <v>88.912999999999997</v>
      </c>
      <c r="U25" s="61">
        <v>89.956999999999994</v>
      </c>
      <c r="V25" s="61">
        <v>44.444444444444443</v>
      </c>
      <c r="W25" s="61">
        <v>55.555555555555557</v>
      </c>
      <c r="X25" s="62">
        <v>36</v>
      </c>
      <c r="Y25" s="62">
        <v>64</v>
      </c>
      <c r="Z25" s="79">
        <v>0.28999999999999998</v>
      </c>
      <c r="AA25" s="81">
        <v>16815642</v>
      </c>
      <c r="AB25" s="117">
        <v>443.3</v>
      </c>
      <c r="AC25" s="117">
        <v>485.04</v>
      </c>
      <c r="AD25" s="117">
        <v>5.9155140525460501</v>
      </c>
      <c r="AE25" s="154">
        <v>1.5112704918032786E-2</v>
      </c>
      <c r="AF25" s="117" t="s">
        <v>154</v>
      </c>
      <c r="AG25" s="154">
        <v>9.0405014464802324E-3</v>
      </c>
      <c r="AH25" s="117">
        <v>1</v>
      </c>
      <c r="AI25" s="64">
        <v>5.3795576808129107E-4</v>
      </c>
      <c r="AJ25" s="123">
        <v>36.859932257421796</v>
      </c>
      <c r="AK25" s="123">
        <v>14.48983698933387</v>
      </c>
      <c r="AL25" s="64">
        <v>6.1833050007865438E-2</v>
      </c>
      <c r="AM25" s="82" t="s">
        <v>154</v>
      </c>
      <c r="AN25" s="81">
        <v>117</v>
      </c>
      <c r="AO25" s="120">
        <v>5.2999999999999999E-2</v>
      </c>
      <c r="AP25" s="117">
        <v>0.26</v>
      </c>
      <c r="AQ25" s="117">
        <v>1.3588364215979278</v>
      </c>
      <c r="AR25" s="117">
        <v>2.5303845387527397E-2</v>
      </c>
      <c r="AS25" s="117">
        <v>14.93148806653809</v>
      </c>
      <c r="AT25" s="123">
        <v>63.7</v>
      </c>
      <c r="AU25" s="62">
        <v>3523.3997825000001</v>
      </c>
      <c r="AV25" s="62">
        <v>7.6869492390252425E-2</v>
      </c>
      <c r="AW25" s="64">
        <v>467</v>
      </c>
      <c r="AX25" s="117">
        <v>0.26666666666666666</v>
      </c>
      <c r="AY25" s="117">
        <v>0.6</v>
      </c>
      <c r="AZ25" s="117">
        <v>0.9</v>
      </c>
      <c r="BA25" s="117">
        <v>0.1012</v>
      </c>
      <c r="BB25" s="117">
        <v>0.51</v>
      </c>
      <c r="BC25" s="117">
        <v>0.22</v>
      </c>
      <c r="BD25" s="117">
        <v>0.88</v>
      </c>
      <c r="BE25" s="64">
        <v>108.5</v>
      </c>
      <c r="BF25" s="64">
        <v>0.99099999999999999</v>
      </c>
      <c r="BG25" s="157">
        <v>0.96291951123240305</v>
      </c>
      <c r="BH25" s="157">
        <v>4279.3210146239999</v>
      </c>
      <c r="BI25" s="151">
        <v>260.34902954</v>
      </c>
      <c r="BJ25" s="82">
        <v>43122.340960000001</v>
      </c>
      <c r="BK25" s="82">
        <v>505900</v>
      </c>
      <c r="BL25" s="82">
        <v>521511.45697300002</v>
      </c>
    </row>
    <row r="26" spans="1:64" ht="15.75">
      <c r="A26" s="336" t="s">
        <v>235</v>
      </c>
      <c r="B26" s="331" t="s">
        <v>240</v>
      </c>
      <c r="C26" s="332" t="s">
        <v>68</v>
      </c>
      <c r="D26" s="369">
        <v>2360.3071088800002</v>
      </c>
      <c r="E26" s="369">
        <v>1630.1662698147368</v>
      </c>
      <c r="F26" s="61">
        <v>4604.9130750000004</v>
      </c>
      <c r="G26" s="61">
        <v>1969.9710140000002</v>
      </c>
      <c r="H26" s="61">
        <v>9103.8271623755008</v>
      </c>
      <c r="I26" s="62">
        <v>0.4</v>
      </c>
      <c r="J26" s="61">
        <v>30173.600570432129</v>
      </c>
      <c r="K26" s="61">
        <v>9</v>
      </c>
      <c r="L26" s="61">
        <v>0</v>
      </c>
      <c r="M26" s="125">
        <v>0.71107023954391479</v>
      </c>
      <c r="N26" s="62">
        <v>6.4494244754314423E-2</v>
      </c>
      <c r="O26" s="79">
        <v>0.68200000000000005</v>
      </c>
      <c r="P26" s="79">
        <v>2.4062414624110001E-3</v>
      </c>
      <c r="Q26" s="62">
        <v>26.218147842079357</v>
      </c>
      <c r="R26" s="61">
        <v>53.2</v>
      </c>
      <c r="S26" s="61">
        <v>35.76</v>
      </c>
      <c r="T26" s="61">
        <v>86.209000000000003</v>
      </c>
      <c r="U26" s="61">
        <v>89.97</v>
      </c>
      <c r="V26" s="61">
        <v>35.060449050086355</v>
      </c>
      <c r="W26" s="61">
        <v>64.939550949913652</v>
      </c>
      <c r="X26" s="62">
        <v>36</v>
      </c>
      <c r="Y26" s="62">
        <v>64</v>
      </c>
      <c r="Z26" s="79">
        <v>0.28999999999999998</v>
      </c>
      <c r="AA26" s="81">
        <v>16815642</v>
      </c>
      <c r="AB26" s="117">
        <v>443.3</v>
      </c>
      <c r="AC26" s="117">
        <v>485.04</v>
      </c>
      <c r="AD26" s="117">
        <v>5.9155140525460501</v>
      </c>
      <c r="AE26" s="154">
        <v>1.5112704918032786E-2</v>
      </c>
      <c r="AF26" s="117" t="s">
        <v>154</v>
      </c>
      <c r="AG26" s="154">
        <v>9.0405014464802324E-3</v>
      </c>
      <c r="AH26" s="117">
        <v>1</v>
      </c>
      <c r="AI26" s="64">
        <v>7.2822465492622564E-4</v>
      </c>
      <c r="AJ26" s="123">
        <v>55.291131207361573</v>
      </c>
      <c r="AK26" s="123">
        <v>15.634875752636306</v>
      </c>
      <c r="AL26" s="64">
        <v>5.918423928407579E-2</v>
      </c>
      <c r="AM26" s="82" t="s">
        <v>154</v>
      </c>
      <c r="AN26" s="81">
        <v>117</v>
      </c>
      <c r="AO26" s="120">
        <v>5.2999999999999999E-2</v>
      </c>
      <c r="AP26" s="117">
        <v>0.26</v>
      </c>
      <c r="AQ26" s="117">
        <v>0.52768522925590988</v>
      </c>
      <c r="AR26" s="117">
        <v>3.1730921783277802E-3</v>
      </c>
      <c r="AS26" s="117">
        <v>14.93148806653809</v>
      </c>
      <c r="AT26" s="123">
        <v>63.7</v>
      </c>
      <c r="AU26" s="62">
        <v>1081.973191</v>
      </c>
      <c r="AV26" s="62">
        <v>7.6869492390252425E-2</v>
      </c>
      <c r="AW26" s="64">
        <v>824</v>
      </c>
      <c r="AX26" s="117">
        <v>0.26666666666666666</v>
      </c>
      <c r="AY26" s="117">
        <v>0.6</v>
      </c>
      <c r="AZ26" s="117">
        <v>0.9</v>
      </c>
      <c r="BA26" s="117">
        <v>0.1012</v>
      </c>
      <c r="BB26" s="117">
        <v>0.51</v>
      </c>
      <c r="BC26" s="117">
        <v>0.22</v>
      </c>
      <c r="BD26" s="117">
        <v>0.88</v>
      </c>
      <c r="BE26" s="64">
        <v>108.5</v>
      </c>
      <c r="BF26" s="64">
        <v>0.93400000000000005</v>
      </c>
      <c r="BG26" s="157">
        <v>0.86955790296225954</v>
      </c>
      <c r="BH26" s="157">
        <v>5716.6469501940001</v>
      </c>
      <c r="BI26" s="151">
        <v>260.34902954</v>
      </c>
      <c r="BJ26" s="82">
        <v>33584.782290000003</v>
      </c>
      <c r="BK26" s="82">
        <v>1282200</v>
      </c>
      <c r="BL26" s="82">
        <v>1268319.537056</v>
      </c>
    </row>
    <row r="27" spans="1:64" ht="15.75">
      <c r="A27" s="336" t="s">
        <v>235</v>
      </c>
      <c r="B27" s="331" t="s">
        <v>241</v>
      </c>
      <c r="C27" s="332" t="s">
        <v>69</v>
      </c>
      <c r="D27" s="369">
        <v>578.12846819368428</v>
      </c>
      <c r="E27" s="369">
        <v>0</v>
      </c>
      <c r="F27" s="61">
        <v>403.97656099999995</v>
      </c>
      <c r="G27" s="61">
        <v>268.96530999999999</v>
      </c>
      <c r="H27" s="61">
        <v>2473.3165336675002</v>
      </c>
      <c r="I27" s="62">
        <v>0.2</v>
      </c>
      <c r="J27" s="61">
        <v>0</v>
      </c>
      <c r="K27" s="61">
        <v>9</v>
      </c>
      <c r="L27" s="61">
        <v>0</v>
      </c>
      <c r="M27" s="125">
        <v>0.71107023954391479</v>
      </c>
      <c r="N27" s="62">
        <v>6.4494244754314423E-2</v>
      </c>
      <c r="O27" s="79">
        <v>0.68100000000000005</v>
      </c>
      <c r="P27" s="79">
        <v>0</v>
      </c>
      <c r="Q27" s="62">
        <v>26.218147842079357</v>
      </c>
      <c r="R27" s="61">
        <v>52.6</v>
      </c>
      <c r="S27" s="61">
        <v>20.14</v>
      </c>
      <c r="T27" s="61">
        <v>87.183000000000007</v>
      </c>
      <c r="U27" s="61">
        <v>89.120999999999995</v>
      </c>
      <c r="V27" s="61">
        <v>39.804772234273315</v>
      </c>
      <c r="W27" s="61">
        <v>60.195227765726678</v>
      </c>
      <c r="X27" s="62">
        <v>30</v>
      </c>
      <c r="Y27" s="62">
        <v>70</v>
      </c>
      <c r="Z27" s="79">
        <v>0.28999999999999998</v>
      </c>
      <c r="AA27" s="81">
        <v>16815642</v>
      </c>
      <c r="AB27" s="117">
        <v>443.3</v>
      </c>
      <c r="AC27" s="117">
        <v>485.04</v>
      </c>
      <c r="AD27" s="117">
        <v>5.9155140525460501</v>
      </c>
      <c r="AE27" s="154">
        <v>1.5112704918032786E-2</v>
      </c>
      <c r="AF27" s="117" t="s">
        <v>154</v>
      </c>
      <c r="AG27" s="154">
        <v>9.0405014464802324E-3</v>
      </c>
      <c r="AH27" s="117">
        <v>1</v>
      </c>
      <c r="AI27" s="64">
        <v>4.2793563847997262E-4</v>
      </c>
      <c r="AJ27" s="123">
        <v>51.352276617596715</v>
      </c>
      <c r="AK27" s="123">
        <v>14.383441501490967</v>
      </c>
      <c r="AL27" s="64">
        <v>0.16842599546984757</v>
      </c>
      <c r="AM27" s="82" t="s">
        <v>154</v>
      </c>
      <c r="AN27" s="81">
        <v>117</v>
      </c>
      <c r="AO27" s="120">
        <v>5.2999999999999999E-2</v>
      </c>
      <c r="AP27" s="117">
        <v>0.26</v>
      </c>
      <c r="AQ27" s="117">
        <v>0.67066073262581305</v>
      </c>
      <c r="AR27" s="117">
        <v>6.5046217048955832E-3</v>
      </c>
      <c r="AS27" s="117">
        <v>14.93148806653809</v>
      </c>
      <c r="AT27" s="123">
        <v>63.7</v>
      </c>
      <c r="AU27" s="62">
        <v>1217.7189050000002</v>
      </c>
      <c r="AV27" s="62">
        <v>7.6869492390252425E-2</v>
      </c>
      <c r="AW27" s="64">
        <v>226</v>
      </c>
      <c r="AX27" s="117">
        <v>0.26666666666666666</v>
      </c>
      <c r="AY27" s="117">
        <v>0.6</v>
      </c>
      <c r="AZ27" s="117">
        <v>0.9</v>
      </c>
      <c r="BA27" s="117">
        <v>0.1012</v>
      </c>
      <c r="BB27" s="117">
        <v>0.51</v>
      </c>
      <c r="BC27" s="117">
        <v>0.22</v>
      </c>
      <c r="BD27" s="117">
        <v>0.88</v>
      </c>
      <c r="BE27" s="64">
        <v>108.5</v>
      </c>
      <c r="BF27" s="64">
        <v>0.99400000000000011</v>
      </c>
      <c r="BG27" s="157">
        <v>0.9784978030547451</v>
      </c>
      <c r="BH27" s="157">
        <v>4886.6642290580003</v>
      </c>
      <c r="BI27" s="151">
        <v>260.34902954</v>
      </c>
      <c r="BJ27" s="82">
        <v>45429.784699999997</v>
      </c>
      <c r="BK27" s="82">
        <v>294200</v>
      </c>
      <c r="BL27" s="82">
        <v>294963.88556099997</v>
      </c>
    </row>
    <row r="28" spans="1:64" ht="15.75">
      <c r="A28" s="336" t="s">
        <v>235</v>
      </c>
      <c r="B28" s="331" t="s">
        <v>242</v>
      </c>
      <c r="C28" s="332" t="s">
        <v>70</v>
      </c>
      <c r="D28" s="369">
        <v>2318.3139812989475</v>
      </c>
      <c r="E28" s="369">
        <v>1279.525504968421</v>
      </c>
      <c r="F28" s="61">
        <v>6090.168658999999</v>
      </c>
      <c r="G28" s="61">
        <v>5156.2458289999995</v>
      </c>
      <c r="H28" s="61">
        <v>6860.9372221549993</v>
      </c>
      <c r="I28" s="62">
        <v>0.2</v>
      </c>
      <c r="J28" s="61">
        <v>33291.680492115374</v>
      </c>
      <c r="K28" s="61">
        <v>9</v>
      </c>
      <c r="L28" s="61">
        <v>5</v>
      </c>
      <c r="M28" s="125">
        <v>0.71107023954391479</v>
      </c>
      <c r="N28" s="62">
        <v>6.4494244754314423E-2</v>
      </c>
      <c r="O28" s="79">
        <v>0.67200000000000004</v>
      </c>
      <c r="P28" s="79">
        <v>3.0461288065547999E-3</v>
      </c>
      <c r="Q28" s="62">
        <v>26.218147842079357</v>
      </c>
      <c r="R28" s="61">
        <v>24.5</v>
      </c>
      <c r="S28" s="61">
        <v>35.64</v>
      </c>
      <c r="T28" s="61">
        <v>84.475999999999999</v>
      </c>
      <c r="U28" s="61">
        <v>88.478999999999999</v>
      </c>
      <c r="V28" s="61">
        <v>28.000000000000004</v>
      </c>
      <c r="W28" s="61">
        <v>72</v>
      </c>
      <c r="X28" s="62">
        <v>41</v>
      </c>
      <c r="Y28" s="62">
        <v>59</v>
      </c>
      <c r="Z28" s="79">
        <v>0.28999999999999998</v>
      </c>
      <c r="AA28" s="81">
        <v>16815642</v>
      </c>
      <c r="AB28" s="117">
        <v>443.3</v>
      </c>
      <c r="AC28" s="117">
        <v>485.04</v>
      </c>
      <c r="AD28" s="117">
        <v>5.9155140525460501</v>
      </c>
      <c r="AE28" s="154">
        <v>1.5112704918032786E-2</v>
      </c>
      <c r="AF28" s="117" t="s">
        <v>154</v>
      </c>
      <c r="AG28" s="154">
        <v>9.0405014464802324E-3</v>
      </c>
      <c r="AH28" s="117">
        <v>1</v>
      </c>
      <c r="AI28" s="64">
        <v>8.8812244018107354E-4</v>
      </c>
      <c r="AJ28" s="123">
        <v>54.968743263634408</v>
      </c>
      <c r="AK28" s="123">
        <v>10.239638097566939</v>
      </c>
      <c r="AL28" s="64">
        <v>6.2910957098084669E-2</v>
      </c>
      <c r="AM28" s="82" t="s">
        <v>154</v>
      </c>
      <c r="AN28" s="81">
        <v>117</v>
      </c>
      <c r="AO28" s="120">
        <v>5.2999999999999999E-2</v>
      </c>
      <c r="AP28" s="117">
        <v>0.26</v>
      </c>
      <c r="AQ28" s="117">
        <v>0.32981245958180638</v>
      </c>
      <c r="AR28" s="117">
        <v>1.5808004598692248E-3</v>
      </c>
      <c r="AS28" s="117">
        <v>14.93148806653809</v>
      </c>
      <c r="AT28" s="123">
        <v>63.7</v>
      </c>
      <c r="AU28" s="62">
        <v>738.61638500000004</v>
      </c>
      <c r="AV28" s="62">
        <v>7.6869492390252425E-2</v>
      </c>
      <c r="AW28" s="64">
        <v>1035</v>
      </c>
      <c r="AX28" s="117">
        <v>0.26666666666666666</v>
      </c>
      <c r="AY28" s="117">
        <v>0.6</v>
      </c>
      <c r="AZ28" s="117">
        <v>0.9</v>
      </c>
      <c r="BA28" s="117">
        <v>0.1012</v>
      </c>
      <c r="BB28" s="117">
        <v>0.51</v>
      </c>
      <c r="BC28" s="117">
        <v>0.22</v>
      </c>
      <c r="BD28" s="117">
        <v>0.88</v>
      </c>
      <c r="BE28" s="64">
        <v>108.5</v>
      </c>
      <c r="BF28" s="64">
        <v>0.99099999999999999</v>
      </c>
      <c r="BG28" s="157">
        <v>0.90676703333930897</v>
      </c>
      <c r="BH28" s="157">
        <v>4519.8559006129999</v>
      </c>
      <c r="BI28" s="151">
        <v>260.34902954</v>
      </c>
      <c r="BJ28" s="82">
        <v>29127.630730000001</v>
      </c>
      <c r="BK28" s="82">
        <v>1414700</v>
      </c>
      <c r="BL28" s="82">
        <v>1252374.25187</v>
      </c>
    </row>
    <row r="29" spans="1:64" ht="15.75">
      <c r="A29" s="336" t="s">
        <v>235</v>
      </c>
      <c r="B29" s="331" t="s">
        <v>243</v>
      </c>
      <c r="C29" s="332" t="s">
        <v>71</v>
      </c>
      <c r="D29" s="369">
        <v>771.74087978947364</v>
      </c>
      <c r="E29" s="369">
        <v>771.74087978947364</v>
      </c>
      <c r="F29" s="61">
        <v>0</v>
      </c>
      <c r="G29" s="61">
        <v>0</v>
      </c>
      <c r="H29" s="61">
        <v>3018.4983204179998</v>
      </c>
      <c r="I29" s="62">
        <v>0.2</v>
      </c>
      <c r="J29" s="61">
        <v>7850.501599045514</v>
      </c>
      <c r="K29" s="61">
        <v>9</v>
      </c>
      <c r="L29" s="61">
        <v>5</v>
      </c>
      <c r="M29" s="125">
        <v>0.71107023954391479</v>
      </c>
      <c r="N29" s="62">
        <v>6.4494244754314423E-2</v>
      </c>
      <c r="O29" s="79">
        <v>0.67200000000000004</v>
      </c>
      <c r="P29" s="79">
        <v>0</v>
      </c>
      <c r="Q29" s="62">
        <v>26.218147842079357</v>
      </c>
      <c r="R29" s="61">
        <v>25.2</v>
      </c>
      <c r="S29" s="61">
        <v>62.96</v>
      </c>
      <c r="T29" s="61">
        <v>85.536000000000001</v>
      </c>
      <c r="U29" s="61">
        <v>88.010999999999996</v>
      </c>
      <c r="V29" s="61">
        <v>22.695035460992909</v>
      </c>
      <c r="W29" s="61">
        <v>77.304964539007088</v>
      </c>
      <c r="X29" s="62">
        <v>32</v>
      </c>
      <c r="Y29" s="62">
        <v>68</v>
      </c>
      <c r="Z29" s="79">
        <v>0.28999999999999998</v>
      </c>
      <c r="AA29" s="81">
        <v>16815642</v>
      </c>
      <c r="AB29" s="117">
        <v>443.3</v>
      </c>
      <c r="AC29" s="117">
        <v>485.04</v>
      </c>
      <c r="AD29" s="117">
        <v>5.9155140525460501</v>
      </c>
      <c r="AE29" s="154">
        <v>1.5112704918032786E-2</v>
      </c>
      <c r="AF29" s="117" t="s">
        <v>154</v>
      </c>
      <c r="AG29" s="154">
        <v>9.0405014464802324E-3</v>
      </c>
      <c r="AH29" s="117">
        <v>1</v>
      </c>
      <c r="AI29" s="64">
        <v>2.4705152079453757E-3</v>
      </c>
      <c r="AJ29" s="123">
        <v>44.692737430167597</v>
      </c>
      <c r="AK29" s="123">
        <v>36.847406412623805</v>
      </c>
      <c r="AL29" s="64">
        <v>0.13199491504664848</v>
      </c>
      <c r="AM29" s="82" t="s">
        <v>154</v>
      </c>
      <c r="AN29" s="81">
        <v>117</v>
      </c>
      <c r="AO29" s="120">
        <v>5.2999999999999999E-2</v>
      </c>
      <c r="AP29" s="117">
        <v>0.26</v>
      </c>
      <c r="AQ29" s="117">
        <v>1.3426443202979517</v>
      </c>
      <c r="AR29" s="117">
        <v>5.2762259466170077E-3</v>
      </c>
      <c r="AS29" s="117">
        <v>14.93148806653809</v>
      </c>
      <c r="AT29" s="123">
        <v>63.7</v>
      </c>
      <c r="AU29" s="62">
        <v>2235.81176</v>
      </c>
      <c r="AV29" s="62">
        <v>7.6869492390252425E-2</v>
      </c>
      <c r="AW29" s="64" t="s">
        <v>154</v>
      </c>
      <c r="AX29" s="117">
        <v>0.26666666666666666</v>
      </c>
      <c r="AY29" s="117">
        <v>0.6</v>
      </c>
      <c r="AZ29" s="117">
        <v>0.9</v>
      </c>
      <c r="BA29" s="117">
        <v>0.1012</v>
      </c>
      <c r="BB29" s="117">
        <v>0.51</v>
      </c>
      <c r="BC29" s="117">
        <v>0.22</v>
      </c>
      <c r="BD29" s="117">
        <v>0.88</v>
      </c>
      <c r="BE29" s="64">
        <v>108.5</v>
      </c>
      <c r="BF29" s="64">
        <v>0.96799999999999997</v>
      </c>
      <c r="BG29" s="157">
        <v>1</v>
      </c>
      <c r="BH29" s="157">
        <v>406.83898849100001</v>
      </c>
      <c r="BI29" s="151">
        <v>260.34902954</v>
      </c>
      <c r="BJ29" s="82">
        <v>40.546641059999999</v>
      </c>
      <c r="BK29" s="82">
        <v>333600</v>
      </c>
      <c r="BL29" s="82">
        <v>345842.18521199998</v>
      </c>
    </row>
    <row r="30" spans="1:64" ht="15.75">
      <c r="A30" s="336" t="s">
        <v>235</v>
      </c>
      <c r="B30" s="331" t="s">
        <v>244</v>
      </c>
      <c r="C30" s="332" t="s">
        <v>72</v>
      </c>
      <c r="D30" s="371">
        <v>540.45997882526308</v>
      </c>
      <c r="E30" s="371">
        <v>0</v>
      </c>
      <c r="F30" s="109">
        <v>373.42154600000003</v>
      </c>
      <c r="G30" s="109">
        <v>170.300513</v>
      </c>
      <c r="H30" s="109">
        <v>1626.1567287519997</v>
      </c>
      <c r="I30" s="110">
        <v>0.15</v>
      </c>
      <c r="J30" s="109">
        <v>6447.9539512544088</v>
      </c>
      <c r="K30" s="109">
        <v>9</v>
      </c>
      <c r="L30" s="109">
        <v>0</v>
      </c>
      <c r="M30" s="129">
        <v>0.71107023954391479</v>
      </c>
      <c r="N30" s="110">
        <v>6.4494244754314423E-2</v>
      </c>
      <c r="O30" s="111">
        <v>0.68</v>
      </c>
      <c r="P30" s="111">
        <v>1.9205328650562E-3</v>
      </c>
      <c r="Q30" s="110">
        <v>26.218147842079357</v>
      </c>
      <c r="R30" s="109">
        <v>69.099999999999994</v>
      </c>
      <c r="S30" s="109">
        <v>27.32</v>
      </c>
      <c r="T30" s="109">
        <v>85.906999999999996</v>
      </c>
      <c r="U30" s="109">
        <v>88.68</v>
      </c>
      <c r="V30" s="109">
        <v>37.96711509715994</v>
      </c>
      <c r="W30" s="109">
        <v>62.03288490284006</v>
      </c>
      <c r="X30" s="110">
        <v>42</v>
      </c>
      <c r="Y30" s="110">
        <v>58</v>
      </c>
      <c r="Z30" s="111">
        <v>0.28999999999999998</v>
      </c>
      <c r="AA30" s="113">
        <v>16815642</v>
      </c>
      <c r="AB30" s="118">
        <v>443.3</v>
      </c>
      <c r="AC30" s="118">
        <v>485.04</v>
      </c>
      <c r="AD30" s="118">
        <v>5.9155140525460501</v>
      </c>
      <c r="AE30" s="155">
        <v>1.5112704918032786E-2</v>
      </c>
      <c r="AF30" s="118" t="s">
        <v>154</v>
      </c>
      <c r="AG30" s="155">
        <v>9.0405014464802324E-3</v>
      </c>
      <c r="AH30" s="118">
        <v>1</v>
      </c>
      <c r="AI30" s="112">
        <v>4.0221402214022143E-4</v>
      </c>
      <c r="AJ30" s="124">
        <v>47.232472324723247</v>
      </c>
      <c r="AK30" s="124">
        <v>25.237683664649957</v>
      </c>
      <c r="AL30" s="112">
        <v>4.2865901224077095E-2</v>
      </c>
      <c r="AM30" s="149" t="s">
        <v>154</v>
      </c>
      <c r="AN30" s="113">
        <v>117</v>
      </c>
      <c r="AO30" s="121">
        <v>5.2999999999999999E-2</v>
      </c>
      <c r="AP30" s="118">
        <v>0.26</v>
      </c>
      <c r="AQ30" s="118">
        <v>0.63025830258302584</v>
      </c>
      <c r="AR30" s="118">
        <v>1.1439114391143913E-2</v>
      </c>
      <c r="AS30" s="118">
        <v>14.93148806653809</v>
      </c>
      <c r="AT30" s="124">
        <v>63.7</v>
      </c>
      <c r="AU30" s="110">
        <v>1325.5169720000001</v>
      </c>
      <c r="AV30" s="110">
        <v>7.6869492390252425E-2</v>
      </c>
      <c r="AW30" s="112">
        <v>451</v>
      </c>
      <c r="AX30" s="118">
        <v>0.26666666666666666</v>
      </c>
      <c r="AY30" s="118">
        <v>0.6</v>
      </c>
      <c r="AZ30" s="118">
        <v>0.9</v>
      </c>
      <c r="BA30" s="118">
        <v>0.1012</v>
      </c>
      <c r="BB30" s="118">
        <v>0.51</v>
      </c>
      <c r="BC30" s="118">
        <v>0.22</v>
      </c>
      <c r="BD30" s="118">
        <v>0.88</v>
      </c>
      <c r="BE30" s="112">
        <v>108.5</v>
      </c>
      <c r="BF30" s="112">
        <v>0.998</v>
      </c>
      <c r="BG30" s="158">
        <v>0.99675929342188985</v>
      </c>
      <c r="BH30" s="158">
        <v>1709.735320148</v>
      </c>
      <c r="BI30" s="152">
        <v>260.34902954</v>
      </c>
      <c r="BJ30" s="149">
        <v>11460.022639999999</v>
      </c>
      <c r="BK30" s="149">
        <v>274000</v>
      </c>
      <c r="BL30" s="149">
        <v>289496.013103</v>
      </c>
    </row>
    <row r="31" spans="1:64" ht="15.75">
      <c r="A31" s="338" t="s">
        <v>245</v>
      </c>
      <c r="B31" s="339" t="s">
        <v>246</v>
      </c>
      <c r="C31" s="340" t="s">
        <v>89</v>
      </c>
      <c r="D31" s="369">
        <v>3991.1920391978947</v>
      </c>
      <c r="E31" s="369">
        <v>2876.6941581894735</v>
      </c>
      <c r="F31" s="61">
        <v>30772.722473000002</v>
      </c>
      <c r="G31" s="61">
        <v>25960.315188</v>
      </c>
      <c r="H31" s="61">
        <v>12314.296781366504</v>
      </c>
      <c r="I31" s="62">
        <v>0.25</v>
      </c>
      <c r="J31" s="61">
        <v>0</v>
      </c>
      <c r="K31" s="61">
        <v>9</v>
      </c>
      <c r="L31" s="61">
        <v>2</v>
      </c>
      <c r="M31" s="125">
        <v>0.56858420372009277</v>
      </c>
      <c r="N31" s="62">
        <v>0.1210019439458847</v>
      </c>
      <c r="O31" s="79">
        <v>0.66100000000000003</v>
      </c>
      <c r="P31" s="79">
        <v>2.42945273854046E-2</v>
      </c>
      <c r="Q31" s="62">
        <v>23.026801081878535</v>
      </c>
      <c r="R31" s="61">
        <v>21.9</v>
      </c>
      <c r="S31" s="61">
        <v>41.81</v>
      </c>
      <c r="T31" s="61">
        <v>92.52</v>
      </c>
      <c r="U31" s="61">
        <v>96.57</v>
      </c>
      <c r="V31" s="61">
        <v>27.4</v>
      </c>
      <c r="W31" s="61">
        <v>82.9</v>
      </c>
      <c r="X31" s="62">
        <v>19.8</v>
      </c>
      <c r="Y31" s="62">
        <v>44.9</v>
      </c>
      <c r="Z31" s="79">
        <v>0.26</v>
      </c>
      <c r="AA31" s="81">
        <v>28132563</v>
      </c>
      <c r="AB31" s="117">
        <v>361.52</v>
      </c>
      <c r="AC31" s="117">
        <v>767.9</v>
      </c>
      <c r="AD31" s="117">
        <v>7.8943801882042104</v>
      </c>
      <c r="AE31" s="154">
        <v>0.3411419544120966</v>
      </c>
      <c r="AF31" s="117" t="s">
        <v>154</v>
      </c>
      <c r="AG31" s="154">
        <v>6.4273166216088279E-2</v>
      </c>
      <c r="AH31" s="117">
        <v>1</v>
      </c>
      <c r="AI31" s="64">
        <v>0.02</v>
      </c>
      <c r="AJ31" s="123">
        <v>41.9208</v>
      </c>
      <c r="AK31" s="123">
        <v>33</v>
      </c>
      <c r="AL31" s="64">
        <v>7.0000000000000007E-2</v>
      </c>
      <c r="AM31" s="82">
        <v>2834.739209965509</v>
      </c>
      <c r="AN31" s="81">
        <v>123</v>
      </c>
      <c r="AO31" s="120">
        <v>8.5999999999999993E-2</v>
      </c>
      <c r="AP31" s="117">
        <v>0.52</v>
      </c>
      <c r="AQ31" s="117">
        <v>4.0204916739425438E-2</v>
      </c>
      <c r="AR31" s="117">
        <v>3.5765755341194788E-4</v>
      </c>
      <c r="AS31" s="117">
        <v>32.06604041530354</v>
      </c>
      <c r="AT31" s="123">
        <v>55.2</v>
      </c>
      <c r="AU31" s="62">
        <v>897.1</v>
      </c>
      <c r="AV31" s="62">
        <v>-0.53183613849222544</v>
      </c>
      <c r="AW31" s="64">
        <v>620</v>
      </c>
      <c r="AX31" s="117">
        <v>0.33333333333333331</v>
      </c>
      <c r="AY31" s="117">
        <v>1.1333333333333333</v>
      </c>
      <c r="AZ31" s="117">
        <v>1</v>
      </c>
      <c r="BA31" s="117">
        <v>1</v>
      </c>
      <c r="BB31" s="117">
        <v>0.2</v>
      </c>
      <c r="BC31" s="117">
        <v>0.47810000000000002</v>
      </c>
      <c r="BD31" s="117">
        <v>0.35499999999999998</v>
      </c>
      <c r="BE31" s="64">
        <v>121.5</v>
      </c>
      <c r="BF31" s="64">
        <v>0.96765310000000004</v>
      </c>
      <c r="BG31" s="157">
        <v>0.81852409999999987</v>
      </c>
      <c r="BH31" s="157">
        <v>4378.7213798369994</v>
      </c>
      <c r="BI31" s="151">
        <v>250.76889037999999</v>
      </c>
      <c r="BJ31" s="82">
        <v>28460.502700000001</v>
      </c>
      <c r="BK31" s="82">
        <v>2215500</v>
      </c>
      <c r="BL31" s="82">
        <v>2197599.1655999999</v>
      </c>
    </row>
    <row r="32" spans="1:64" ht="15.75">
      <c r="A32" s="329" t="s">
        <v>245</v>
      </c>
      <c r="B32" s="330" t="s">
        <v>247</v>
      </c>
      <c r="C32" s="328" t="s">
        <v>90</v>
      </c>
      <c r="D32" s="369">
        <v>1830.5959883368423</v>
      </c>
      <c r="E32" s="369">
        <v>1830.5959883368423</v>
      </c>
      <c r="F32" s="61">
        <v>0</v>
      </c>
      <c r="G32" s="61">
        <v>0</v>
      </c>
      <c r="H32" s="61">
        <v>3589.8784530375001</v>
      </c>
      <c r="I32" s="62">
        <v>0.25</v>
      </c>
      <c r="J32" s="61">
        <v>0</v>
      </c>
      <c r="K32" s="61">
        <v>9</v>
      </c>
      <c r="L32" s="61">
        <v>2</v>
      </c>
      <c r="M32" s="125">
        <v>0.56858420372009277</v>
      </c>
      <c r="N32" s="62">
        <v>0.1210019439458847</v>
      </c>
      <c r="O32" s="79">
        <v>0.73699999999999999</v>
      </c>
      <c r="P32" s="79">
        <v>8.4967667378426006E-3</v>
      </c>
      <c r="Q32" s="62">
        <v>23.026801081878535</v>
      </c>
      <c r="R32" s="61">
        <v>21.9</v>
      </c>
      <c r="S32" s="61">
        <v>41.81</v>
      </c>
      <c r="T32" s="61">
        <v>92.52</v>
      </c>
      <c r="U32" s="61">
        <v>96.57</v>
      </c>
      <c r="V32" s="61">
        <v>27.5</v>
      </c>
      <c r="W32" s="61">
        <v>69.8</v>
      </c>
      <c r="X32" s="62">
        <v>22.4</v>
      </c>
      <c r="Y32" s="62">
        <v>49.1</v>
      </c>
      <c r="Z32" s="79">
        <v>0.26</v>
      </c>
      <c r="AA32" s="81">
        <v>28132563</v>
      </c>
      <c r="AB32" s="117">
        <v>361.52</v>
      </c>
      <c r="AC32" s="117">
        <v>767.9</v>
      </c>
      <c r="AD32" s="117">
        <v>7.8943801882042104</v>
      </c>
      <c r="AE32" s="154">
        <v>0.12908719346049047</v>
      </c>
      <c r="AF32" s="117" t="s">
        <v>154</v>
      </c>
      <c r="AG32" s="154">
        <v>6.4273166216088279E-2</v>
      </c>
      <c r="AH32" s="117">
        <v>1</v>
      </c>
      <c r="AI32" s="64">
        <v>0.02</v>
      </c>
      <c r="AJ32" s="123">
        <v>47.992800000000003</v>
      </c>
      <c r="AK32" s="123">
        <v>33</v>
      </c>
      <c r="AL32" s="64">
        <v>0.13100000000000001</v>
      </c>
      <c r="AM32" s="82">
        <v>100</v>
      </c>
      <c r="AN32" s="81">
        <v>123</v>
      </c>
      <c r="AO32" s="120">
        <v>8.5999999999999993E-2</v>
      </c>
      <c r="AP32" s="117">
        <v>0.52</v>
      </c>
      <c r="AQ32" s="117">
        <v>4.0204916739425438E-2</v>
      </c>
      <c r="AR32" s="117">
        <v>3.5765755341194788E-4</v>
      </c>
      <c r="AS32" s="117">
        <v>32.06604041530354</v>
      </c>
      <c r="AT32" s="123">
        <v>55.2</v>
      </c>
      <c r="AU32" s="62">
        <v>897.1</v>
      </c>
      <c r="AV32" s="62">
        <v>-0.53183613849222544</v>
      </c>
      <c r="AW32" s="64">
        <v>0</v>
      </c>
      <c r="AX32" s="117">
        <v>0.33333333333333331</v>
      </c>
      <c r="AY32" s="117">
        <v>1.1333333333333333</v>
      </c>
      <c r="AZ32" s="117">
        <v>1</v>
      </c>
      <c r="BA32" s="117">
        <v>1</v>
      </c>
      <c r="BB32" s="117">
        <v>0.2</v>
      </c>
      <c r="BC32" s="117">
        <v>0.47810000000000002</v>
      </c>
      <c r="BD32" s="117">
        <v>0.35499999999999998</v>
      </c>
      <c r="BE32" s="64">
        <v>121.5</v>
      </c>
      <c r="BF32" s="64">
        <v>0.96765310000000004</v>
      </c>
      <c r="BG32" s="157">
        <v>0.81852409999999987</v>
      </c>
      <c r="BH32" s="157">
        <v>354.44148422300003</v>
      </c>
      <c r="BI32" s="151">
        <v>250.76889037999999</v>
      </c>
      <c r="BJ32" s="82">
        <v>56.445762999999999</v>
      </c>
      <c r="BK32" s="82">
        <v>880800</v>
      </c>
      <c r="BL32" s="82">
        <v>966884.97972900001</v>
      </c>
    </row>
    <row r="33" spans="1:64" ht="15.75">
      <c r="A33" s="329" t="s">
        <v>245</v>
      </c>
      <c r="B33" s="330" t="s">
        <v>248</v>
      </c>
      <c r="C33" s="328" t="s">
        <v>91</v>
      </c>
      <c r="D33" s="369">
        <v>441.99510844842109</v>
      </c>
      <c r="E33" s="369">
        <v>67.408938755789478</v>
      </c>
      <c r="F33" s="61">
        <v>125455.42077300001</v>
      </c>
      <c r="G33" s="61">
        <v>123404.397744</v>
      </c>
      <c r="H33" s="61">
        <v>3558.360924653</v>
      </c>
      <c r="I33" s="62">
        <v>0.1</v>
      </c>
      <c r="J33" s="61">
        <v>3443.6539440304546</v>
      </c>
      <c r="K33" s="61">
        <v>9</v>
      </c>
      <c r="L33" s="61">
        <v>2</v>
      </c>
      <c r="M33" s="125">
        <v>0.56858420372009277</v>
      </c>
      <c r="N33" s="62">
        <v>0.1210019439458847</v>
      </c>
      <c r="O33" s="79">
        <v>0.68300000000000005</v>
      </c>
      <c r="P33" s="79">
        <v>2.4289342616864801E-2</v>
      </c>
      <c r="Q33" s="62">
        <v>23.026801081878535</v>
      </c>
      <c r="R33" s="61">
        <v>21.9</v>
      </c>
      <c r="S33" s="61">
        <v>41.81</v>
      </c>
      <c r="T33" s="61">
        <v>92.52</v>
      </c>
      <c r="U33" s="61">
        <v>96.57</v>
      </c>
      <c r="V33" s="61">
        <v>33.1</v>
      </c>
      <c r="W33" s="61">
        <v>66.900000000000006</v>
      </c>
      <c r="X33" s="62">
        <v>40.1</v>
      </c>
      <c r="Y33" s="62">
        <v>64</v>
      </c>
      <c r="Z33" s="79">
        <v>0.35</v>
      </c>
      <c r="AA33" s="81">
        <v>28132563</v>
      </c>
      <c r="AB33" s="117">
        <v>361.52</v>
      </c>
      <c r="AC33" s="117">
        <v>767.9</v>
      </c>
      <c r="AD33" s="117">
        <v>7.8943801882042104</v>
      </c>
      <c r="AE33" s="154">
        <v>0.27182368193604145</v>
      </c>
      <c r="AF33" s="117" t="s">
        <v>154</v>
      </c>
      <c r="AG33" s="154">
        <v>6.4273166216088279E-2</v>
      </c>
      <c r="AH33" s="117">
        <v>7</v>
      </c>
      <c r="AI33" s="64">
        <v>0.02</v>
      </c>
      <c r="AJ33" s="123">
        <v>60.394399999999997</v>
      </c>
      <c r="AK33" s="123">
        <v>33</v>
      </c>
      <c r="AL33" s="64">
        <v>0.158</v>
      </c>
      <c r="AM33" s="82">
        <v>0</v>
      </c>
      <c r="AN33" s="81">
        <v>123</v>
      </c>
      <c r="AO33" s="120">
        <v>8.5999999999999993E-2</v>
      </c>
      <c r="AP33" s="117">
        <v>0.52</v>
      </c>
      <c r="AQ33" s="117">
        <v>4.0204916739425438E-2</v>
      </c>
      <c r="AR33" s="117">
        <v>3.5765755341194788E-4</v>
      </c>
      <c r="AS33" s="117">
        <v>32.06604041530354</v>
      </c>
      <c r="AT33" s="123">
        <v>55.2</v>
      </c>
      <c r="AU33" s="62">
        <v>897.1</v>
      </c>
      <c r="AV33" s="62">
        <v>-0.53183613849222544</v>
      </c>
      <c r="AW33" s="64">
        <v>340</v>
      </c>
      <c r="AX33" s="117">
        <v>0.33333333333333331</v>
      </c>
      <c r="AY33" s="117">
        <v>1.1333333333333333</v>
      </c>
      <c r="AZ33" s="117">
        <v>1</v>
      </c>
      <c r="BA33" s="117">
        <v>1</v>
      </c>
      <c r="BB33" s="117">
        <v>0.2</v>
      </c>
      <c r="BC33" s="117">
        <v>0.47810000000000002</v>
      </c>
      <c r="BD33" s="117">
        <v>0.35499999999999998</v>
      </c>
      <c r="BE33" s="64">
        <v>121.5</v>
      </c>
      <c r="BF33" s="64">
        <v>0.96765310000000004</v>
      </c>
      <c r="BG33" s="157">
        <v>0.81852409999999987</v>
      </c>
      <c r="BH33" s="157">
        <v>3598.4021863389999</v>
      </c>
      <c r="BI33" s="151">
        <v>250.76889037999999</v>
      </c>
      <c r="BJ33" s="82">
        <v>63865.87657</v>
      </c>
      <c r="BK33" s="82">
        <v>231400</v>
      </c>
      <c r="BL33" s="82">
        <v>210777.99512599999</v>
      </c>
    </row>
    <row r="34" spans="1:64" ht="15.75">
      <c r="A34" s="329" t="s">
        <v>245</v>
      </c>
      <c r="B34" s="330" t="s">
        <v>249</v>
      </c>
      <c r="C34" s="328" t="s">
        <v>92</v>
      </c>
      <c r="D34" s="369">
        <v>6421.1889410336844</v>
      </c>
      <c r="E34" s="369">
        <v>2845.9313976421049</v>
      </c>
      <c r="F34" s="61">
        <v>6507.7056769999999</v>
      </c>
      <c r="G34" s="61">
        <v>787.36787500000003</v>
      </c>
      <c r="H34" s="61">
        <v>16979.882979548001</v>
      </c>
      <c r="I34" s="62">
        <v>0.65</v>
      </c>
      <c r="J34" s="61">
        <v>50977.686193933972</v>
      </c>
      <c r="K34" s="61">
        <v>9</v>
      </c>
      <c r="L34" s="61">
        <v>2</v>
      </c>
      <c r="M34" s="125">
        <v>0.56858420372009277</v>
      </c>
      <c r="N34" s="62">
        <v>0.1210019439458847</v>
      </c>
      <c r="O34" s="79">
        <v>0.64800000000000002</v>
      </c>
      <c r="P34" s="79">
        <v>4.1749949377402298E-2</v>
      </c>
      <c r="Q34" s="62">
        <v>23.026801081878535</v>
      </c>
      <c r="R34" s="61">
        <v>21.9</v>
      </c>
      <c r="S34" s="61">
        <v>41.81</v>
      </c>
      <c r="T34" s="61">
        <v>92.52</v>
      </c>
      <c r="U34" s="61">
        <v>96.57</v>
      </c>
      <c r="V34" s="61">
        <v>30.7</v>
      </c>
      <c r="W34" s="61">
        <v>82.4</v>
      </c>
      <c r="X34" s="62">
        <v>33.700000000000003</v>
      </c>
      <c r="Y34" s="62">
        <v>52.1</v>
      </c>
      <c r="Z34" s="79">
        <v>0.26</v>
      </c>
      <c r="AA34" s="81">
        <v>28132563</v>
      </c>
      <c r="AB34" s="117">
        <v>361.52</v>
      </c>
      <c r="AC34" s="117">
        <v>767.9</v>
      </c>
      <c r="AD34" s="117">
        <v>7.8943801882042104</v>
      </c>
      <c r="AE34" s="154">
        <v>2.4200846591738434E-2</v>
      </c>
      <c r="AF34" s="117" t="s">
        <v>154</v>
      </c>
      <c r="AG34" s="154">
        <v>6.4273166216088279E-2</v>
      </c>
      <c r="AH34" s="117">
        <v>7</v>
      </c>
      <c r="AI34" s="64">
        <v>0.02</v>
      </c>
      <c r="AJ34" s="123">
        <v>45.852000000000004</v>
      </c>
      <c r="AK34" s="123">
        <v>33</v>
      </c>
      <c r="AL34" s="64">
        <v>8.900000000000001E-2</v>
      </c>
      <c r="AM34" s="82">
        <v>29392.518589706084</v>
      </c>
      <c r="AN34" s="81">
        <v>123</v>
      </c>
      <c r="AO34" s="120">
        <v>8.5999999999999993E-2</v>
      </c>
      <c r="AP34" s="117">
        <v>0.52</v>
      </c>
      <c r="AQ34" s="117">
        <v>4.0204916739425438E-2</v>
      </c>
      <c r="AR34" s="117">
        <v>3.5765755341194788E-4</v>
      </c>
      <c r="AS34" s="117">
        <v>32.06604041530354</v>
      </c>
      <c r="AT34" s="123">
        <v>55.2</v>
      </c>
      <c r="AU34" s="62">
        <v>897.1</v>
      </c>
      <c r="AV34" s="62">
        <v>-0.53183613849222544</v>
      </c>
      <c r="AW34" s="64">
        <v>440</v>
      </c>
      <c r="AX34" s="117">
        <v>0.33333333333333331</v>
      </c>
      <c r="AY34" s="117">
        <v>1.1333333333333333</v>
      </c>
      <c r="AZ34" s="117">
        <v>1</v>
      </c>
      <c r="BA34" s="117">
        <v>1</v>
      </c>
      <c r="BB34" s="117">
        <v>0.2</v>
      </c>
      <c r="BC34" s="117">
        <v>0.47810000000000002</v>
      </c>
      <c r="BD34" s="117">
        <v>0.35499999999999998</v>
      </c>
      <c r="BE34" s="64">
        <v>121.5</v>
      </c>
      <c r="BF34" s="64">
        <v>0.96765310000000004</v>
      </c>
      <c r="BG34" s="157">
        <v>0.81852409999999987</v>
      </c>
      <c r="BH34" s="157">
        <v>8534.8339854360001</v>
      </c>
      <c r="BI34" s="151">
        <v>250.76889037999999</v>
      </c>
      <c r="BJ34" s="82">
        <v>24703.55199</v>
      </c>
      <c r="BK34" s="82">
        <v>3425500</v>
      </c>
      <c r="BL34" s="82">
        <v>3445620.375608</v>
      </c>
    </row>
    <row r="35" spans="1:64" ht="15.75">
      <c r="A35" s="341" t="s">
        <v>245</v>
      </c>
      <c r="B35" s="342" t="s">
        <v>250</v>
      </c>
      <c r="C35" s="343" t="s">
        <v>93</v>
      </c>
      <c r="D35" s="369">
        <v>5178.0351157578943</v>
      </c>
      <c r="E35" s="369">
        <v>0</v>
      </c>
      <c r="F35" s="61">
        <v>51828.253021000004</v>
      </c>
      <c r="G35" s="61">
        <v>34936.752176000002</v>
      </c>
      <c r="H35" s="61">
        <v>14594.535077194501</v>
      </c>
      <c r="I35" s="62">
        <v>0.1</v>
      </c>
      <c r="J35" s="61">
        <v>51896.787609592226</v>
      </c>
      <c r="K35" s="61">
        <v>9</v>
      </c>
      <c r="L35" s="61">
        <v>2</v>
      </c>
      <c r="M35" s="125">
        <v>0.56858420372009277</v>
      </c>
      <c r="N35" s="62">
        <v>0.1210019439458847</v>
      </c>
      <c r="O35" s="79">
        <v>0.67200000000000004</v>
      </c>
      <c r="P35" s="79">
        <v>2.2669821701742501E-2</v>
      </c>
      <c r="Q35" s="62">
        <v>23.026801081878535</v>
      </c>
      <c r="R35" s="61">
        <v>21.9</v>
      </c>
      <c r="S35" s="61">
        <v>41.81</v>
      </c>
      <c r="T35" s="61">
        <v>92.52</v>
      </c>
      <c r="U35" s="61">
        <v>96.57</v>
      </c>
      <c r="V35" s="61">
        <v>39.200000000000003</v>
      </c>
      <c r="W35" s="61">
        <v>72.900000000000006</v>
      </c>
      <c r="X35" s="62">
        <v>44.1</v>
      </c>
      <c r="Y35" s="62">
        <v>60.4</v>
      </c>
      <c r="Z35" s="79">
        <v>0.18</v>
      </c>
      <c r="AA35" s="81">
        <v>28132563</v>
      </c>
      <c r="AB35" s="117">
        <v>361.52</v>
      </c>
      <c r="AC35" s="117">
        <v>767.9</v>
      </c>
      <c r="AD35" s="117">
        <v>7.8943801882042104</v>
      </c>
      <c r="AE35" s="154">
        <v>3.3743779739203082E-2</v>
      </c>
      <c r="AF35" s="117" t="s">
        <v>154</v>
      </c>
      <c r="AG35" s="154">
        <v>6.4273166216088279E-2</v>
      </c>
      <c r="AH35" s="117">
        <v>1</v>
      </c>
      <c r="AI35" s="64">
        <v>0.02</v>
      </c>
      <c r="AJ35" s="123">
        <v>26.593599999999999</v>
      </c>
      <c r="AK35" s="123">
        <v>33</v>
      </c>
      <c r="AL35" s="64">
        <v>4.4999999999999998E-2</v>
      </c>
      <c r="AM35" s="82">
        <v>2222.7422003284073</v>
      </c>
      <c r="AN35" s="81">
        <v>123</v>
      </c>
      <c r="AO35" s="120">
        <v>8.5999999999999993E-2</v>
      </c>
      <c r="AP35" s="117">
        <v>0.52</v>
      </c>
      <c r="AQ35" s="117">
        <v>4.0204916739425438E-2</v>
      </c>
      <c r="AR35" s="117">
        <v>3.5765755341194788E-4</v>
      </c>
      <c r="AS35" s="117">
        <v>32.06604041530354</v>
      </c>
      <c r="AT35" s="123">
        <v>55.2</v>
      </c>
      <c r="AU35" s="62">
        <v>897.1</v>
      </c>
      <c r="AV35" s="62">
        <v>-0.53183613849222544</v>
      </c>
      <c r="AW35" s="64">
        <v>620</v>
      </c>
      <c r="AX35" s="117">
        <v>0.33333333333333331</v>
      </c>
      <c r="AY35" s="117">
        <v>1.1333333333333333</v>
      </c>
      <c r="AZ35" s="117">
        <v>1</v>
      </c>
      <c r="BA35" s="117">
        <v>1</v>
      </c>
      <c r="BB35" s="117">
        <v>0.2</v>
      </c>
      <c r="BC35" s="117">
        <v>0.47810000000000002</v>
      </c>
      <c r="BD35" s="117">
        <v>0.35499999999999998</v>
      </c>
      <c r="BE35" s="64">
        <v>121.5</v>
      </c>
      <c r="BF35" s="64">
        <v>0.96765310000000004</v>
      </c>
      <c r="BG35" s="157">
        <v>0.81852409999999987</v>
      </c>
      <c r="BH35" s="157">
        <v>8215.5452914670004</v>
      </c>
      <c r="BI35" s="151">
        <v>250.76889037999999</v>
      </c>
      <c r="BJ35" s="82">
        <v>25365.092379999998</v>
      </c>
      <c r="BK35" s="82">
        <v>2753100</v>
      </c>
      <c r="BL35" s="82">
        <v>2716804.3895450002</v>
      </c>
    </row>
    <row r="36" spans="1:64" ht="15.75">
      <c r="A36" s="329" t="s">
        <v>251</v>
      </c>
      <c r="B36" s="330" t="s">
        <v>252</v>
      </c>
      <c r="C36" s="328" t="s">
        <v>94</v>
      </c>
      <c r="D36" s="370">
        <v>1646.0081396442106</v>
      </c>
      <c r="E36" s="370">
        <v>8.986768210526315E-2</v>
      </c>
      <c r="F36" s="103">
        <v>41.710343999999999</v>
      </c>
      <c r="G36" s="103">
        <v>32.107264999999998</v>
      </c>
      <c r="H36" s="103">
        <v>5978.5502465934997</v>
      </c>
      <c r="I36" s="104">
        <v>0.25</v>
      </c>
      <c r="J36" s="103" t="s">
        <v>154</v>
      </c>
      <c r="K36" s="103">
        <v>0</v>
      </c>
      <c r="L36" s="103">
        <v>0</v>
      </c>
      <c r="M36" s="105">
        <v>9.25917848944664E-2</v>
      </c>
      <c r="N36" s="104">
        <v>9.0051358565688133E-3</v>
      </c>
      <c r="O36" s="106">
        <v>0.71</v>
      </c>
      <c r="P36" s="106">
        <v>2.9990937074890998E-3</v>
      </c>
      <c r="Q36" s="104">
        <v>4.4217041114994592E-3</v>
      </c>
      <c r="R36" s="103">
        <v>5.3</v>
      </c>
      <c r="S36" s="103">
        <v>26.1</v>
      </c>
      <c r="T36" s="103">
        <v>96.9</v>
      </c>
      <c r="U36" s="103">
        <v>97.4</v>
      </c>
      <c r="V36" s="103">
        <v>20.2</v>
      </c>
      <c r="W36" s="103">
        <v>79.8</v>
      </c>
      <c r="X36" s="104">
        <v>35.5</v>
      </c>
      <c r="Y36" s="104">
        <v>64.5</v>
      </c>
      <c r="Z36" s="106">
        <v>0.28399999999999997</v>
      </c>
      <c r="AA36" s="108">
        <v>7952429</v>
      </c>
      <c r="AB36" s="116">
        <v>25.33</v>
      </c>
      <c r="AC36" s="116">
        <v>35.82</v>
      </c>
      <c r="AD36" s="116">
        <v>5.7761437534772211E-2</v>
      </c>
      <c r="AE36" s="153">
        <v>0</v>
      </c>
      <c r="AF36" s="116" t="s">
        <v>154</v>
      </c>
      <c r="AG36" s="153">
        <v>6.5330545082655345E-2</v>
      </c>
      <c r="AH36" s="116">
        <v>7</v>
      </c>
      <c r="AI36" s="107" t="s">
        <v>154</v>
      </c>
      <c r="AJ36" s="122">
        <v>25.425531914893618</v>
      </c>
      <c r="AK36" s="122">
        <v>34</v>
      </c>
      <c r="AL36" s="107">
        <v>4.4000000000000004E-2</v>
      </c>
      <c r="AM36" s="148" t="s">
        <v>154</v>
      </c>
      <c r="AN36" s="108">
        <v>125</v>
      </c>
      <c r="AO36" s="119">
        <v>3.5000000000000003E-2</v>
      </c>
      <c r="AP36" s="116">
        <v>0.04</v>
      </c>
      <c r="AQ36" s="108" t="s">
        <v>154</v>
      </c>
      <c r="AR36" s="108" t="s">
        <v>154</v>
      </c>
      <c r="AS36" s="108" t="s">
        <v>154</v>
      </c>
      <c r="AT36" s="122">
        <v>47.4</v>
      </c>
      <c r="AU36" s="104">
        <v>7612</v>
      </c>
      <c r="AV36" s="104">
        <v>3.1202103901929679</v>
      </c>
      <c r="AW36" s="107">
        <v>555</v>
      </c>
      <c r="AX36" s="116">
        <v>0</v>
      </c>
      <c r="AY36" s="116">
        <v>7.1428571428571425E-2</v>
      </c>
      <c r="AZ36" s="116">
        <v>0.75</v>
      </c>
      <c r="BA36" s="116">
        <v>1</v>
      </c>
      <c r="BB36" s="116" t="s">
        <v>154</v>
      </c>
      <c r="BC36" s="116" t="s">
        <v>154</v>
      </c>
      <c r="BD36" s="116">
        <v>0.43459999999999999</v>
      </c>
      <c r="BE36" s="107">
        <v>107.33</v>
      </c>
      <c r="BF36" s="107">
        <v>0.99900000000000011</v>
      </c>
      <c r="BG36" s="156">
        <v>1</v>
      </c>
      <c r="BH36" s="156">
        <v>7022.0506874769999</v>
      </c>
      <c r="BI36" s="150">
        <v>1063.8435058600001</v>
      </c>
      <c r="BJ36" s="148">
        <v>98641.20263</v>
      </c>
      <c r="BK36" s="148">
        <v>940000</v>
      </c>
      <c r="BL36" s="148">
        <v>896926.75239200005</v>
      </c>
    </row>
    <row r="37" spans="1:64" ht="15.75">
      <c r="A37" s="329" t="s">
        <v>251</v>
      </c>
      <c r="B37" s="330" t="s">
        <v>253</v>
      </c>
      <c r="C37" s="328" t="s">
        <v>95</v>
      </c>
      <c r="D37" s="369">
        <v>1613.1280479326315</v>
      </c>
      <c r="E37" s="369">
        <v>0</v>
      </c>
      <c r="F37" s="61">
        <v>0</v>
      </c>
      <c r="G37" s="61">
        <v>0</v>
      </c>
      <c r="H37" s="61">
        <v>0</v>
      </c>
      <c r="I37" s="62">
        <v>0.25</v>
      </c>
      <c r="J37" s="61" t="s">
        <v>154</v>
      </c>
      <c r="K37" s="61">
        <v>0</v>
      </c>
      <c r="L37" s="61">
        <v>0</v>
      </c>
      <c r="M37" s="125">
        <v>9.25917848944664E-2</v>
      </c>
      <c r="N37" s="62">
        <v>9.0051358565688133E-3</v>
      </c>
      <c r="O37" s="79">
        <v>0.77</v>
      </c>
      <c r="P37" s="79">
        <v>1.025551723899E-3</v>
      </c>
      <c r="Q37" s="62">
        <v>4.4217041114994592E-3</v>
      </c>
      <c r="R37" s="61">
        <v>0</v>
      </c>
      <c r="S37" s="61">
        <v>16</v>
      </c>
      <c r="T37" s="61">
        <v>99.6</v>
      </c>
      <c r="U37" s="61">
        <v>98.6</v>
      </c>
      <c r="V37" s="61">
        <v>20.2</v>
      </c>
      <c r="W37" s="61">
        <v>79.8</v>
      </c>
      <c r="X37" s="62">
        <v>46.1</v>
      </c>
      <c r="Y37" s="62">
        <v>53.9</v>
      </c>
      <c r="Z37" s="79">
        <v>0.28399999999999997</v>
      </c>
      <c r="AA37" s="81">
        <v>7952429</v>
      </c>
      <c r="AB37" s="117">
        <v>25.33</v>
      </c>
      <c r="AC37" s="117">
        <v>35.82</v>
      </c>
      <c r="AD37" s="117">
        <v>5.7761437534772211E-2</v>
      </c>
      <c r="AE37" s="154">
        <v>5.7339449541284407E-4</v>
      </c>
      <c r="AF37" s="117" t="s">
        <v>154</v>
      </c>
      <c r="AG37" s="154">
        <v>6.5330545082655345E-2</v>
      </c>
      <c r="AH37" s="117">
        <v>1</v>
      </c>
      <c r="AI37" s="64" t="s">
        <v>154</v>
      </c>
      <c r="AJ37" s="123">
        <v>42.88990825688073</v>
      </c>
      <c r="AK37" s="123">
        <v>25</v>
      </c>
      <c r="AL37" s="64">
        <v>6.9000000000000006E-2</v>
      </c>
      <c r="AM37" s="82" t="s">
        <v>154</v>
      </c>
      <c r="AN37" s="81">
        <v>125</v>
      </c>
      <c r="AO37" s="120">
        <v>3.5000000000000003E-2</v>
      </c>
      <c r="AP37" s="117">
        <v>0.04</v>
      </c>
      <c r="AQ37" s="81" t="s">
        <v>154</v>
      </c>
      <c r="AR37" s="81" t="s">
        <v>154</v>
      </c>
      <c r="AS37" s="81" t="s">
        <v>154</v>
      </c>
      <c r="AT37" s="123">
        <v>47.4</v>
      </c>
      <c r="AU37" s="62">
        <v>7612</v>
      </c>
      <c r="AV37" s="62">
        <v>3.1202103901929679</v>
      </c>
      <c r="AW37" s="64">
        <v>502</v>
      </c>
      <c r="AX37" s="117">
        <v>0</v>
      </c>
      <c r="AY37" s="117">
        <v>7.1428571428571425E-2</v>
      </c>
      <c r="AZ37" s="117">
        <v>0.75</v>
      </c>
      <c r="BA37" s="117">
        <v>1</v>
      </c>
      <c r="BB37" s="117" t="s">
        <v>154</v>
      </c>
      <c r="BC37" s="117" t="s">
        <v>154</v>
      </c>
      <c r="BD37" s="117">
        <v>0.43459999999999999</v>
      </c>
      <c r="BE37" s="64">
        <v>160.32</v>
      </c>
      <c r="BF37" s="64">
        <v>1</v>
      </c>
      <c r="BG37" s="157">
        <v>1</v>
      </c>
      <c r="BH37" s="157">
        <v>588.62631616599992</v>
      </c>
      <c r="BI37" s="151">
        <v>1063.8435058600001</v>
      </c>
      <c r="BJ37" s="82">
        <v>76.934609760000001</v>
      </c>
      <c r="BK37" s="82">
        <v>872000</v>
      </c>
      <c r="BL37" s="82">
        <v>876496.77527099999</v>
      </c>
    </row>
    <row r="38" spans="1:64" ht="15.75">
      <c r="A38" s="329" t="s">
        <v>251</v>
      </c>
      <c r="B38" s="330" t="s">
        <v>254</v>
      </c>
      <c r="C38" s="328" t="s">
        <v>96</v>
      </c>
      <c r="D38" s="369">
        <v>926.72152773894732</v>
      </c>
      <c r="E38" s="369">
        <v>0</v>
      </c>
      <c r="F38" s="61">
        <v>45.861070999999995</v>
      </c>
      <c r="G38" s="61">
        <v>38.073341999999997</v>
      </c>
      <c r="H38" s="61">
        <v>2338.1753547384997</v>
      </c>
      <c r="I38" s="62">
        <v>0.4</v>
      </c>
      <c r="J38" s="61" t="s">
        <v>154</v>
      </c>
      <c r="K38" s="61">
        <v>0</v>
      </c>
      <c r="L38" s="61">
        <v>0</v>
      </c>
      <c r="M38" s="125">
        <v>9.25917848944664E-2</v>
      </c>
      <c r="N38" s="62">
        <v>9.0051358565688133E-3</v>
      </c>
      <c r="O38" s="79">
        <v>0.72699999999999998</v>
      </c>
      <c r="P38" s="79">
        <v>0</v>
      </c>
      <c r="Q38" s="62">
        <v>4.4217041114994592E-3</v>
      </c>
      <c r="R38" s="61">
        <v>10.199999999999999</v>
      </c>
      <c r="S38" s="61">
        <v>15.4</v>
      </c>
      <c r="T38" s="61">
        <v>96.4</v>
      </c>
      <c r="U38" s="61">
        <v>99.1</v>
      </c>
      <c r="V38" s="61">
        <v>20.2</v>
      </c>
      <c r="W38" s="61">
        <v>79.8</v>
      </c>
      <c r="X38" s="62">
        <v>38.1</v>
      </c>
      <c r="Y38" s="62">
        <v>61.9</v>
      </c>
      <c r="Z38" s="79">
        <v>0.28399999999999997</v>
      </c>
      <c r="AA38" s="81">
        <v>7952429</v>
      </c>
      <c r="AB38" s="117">
        <v>25.33</v>
      </c>
      <c r="AC38" s="117">
        <v>35.82</v>
      </c>
      <c r="AD38" s="117">
        <v>5.7761437534772211E-2</v>
      </c>
      <c r="AE38" s="154">
        <v>5.4151624548736462E-4</v>
      </c>
      <c r="AF38" s="117" t="s">
        <v>154</v>
      </c>
      <c r="AG38" s="154">
        <v>6.5330545082655345E-2</v>
      </c>
      <c r="AH38" s="117">
        <v>5</v>
      </c>
      <c r="AI38" s="64" t="s">
        <v>154</v>
      </c>
      <c r="AJ38" s="123">
        <v>38.989169675090253</v>
      </c>
      <c r="AK38" s="123">
        <v>31</v>
      </c>
      <c r="AL38" s="64">
        <v>0.02</v>
      </c>
      <c r="AM38" s="82" t="s">
        <v>154</v>
      </c>
      <c r="AN38" s="81">
        <v>125</v>
      </c>
      <c r="AO38" s="120">
        <v>3.5000000000000003E-2</v>
      </c>
      <c r="AP38" s="117">
        <v>0.04</v>
      </c>
      <c r="AQ38" s="81" t="s">
        <v>154</v>
      </c>
      <c r="AR38" s="81" t="s">
        <v>154</v>
      </c>
      <c r="AS38" s="81" t="s">
        <v>154</v>
      </c>
      <c r="AT38" s="123">
        <v>47.4</v>
      </c>
      <c r="AU38" s="62">
        <v>7612</v>
      </c>
      <c r="AV38" s="62">
        <v>3.1202103901929679</v>
      </c>
      <c r="AW38" s="64">
        <v>503</v>
      </c>
      <c r="AX38" s="117">
        <v>0</v>
      </c>
      <c r="AY38" s="117">
        <v>7.1428571428571425E-2</v>
      </c>
      <c r="AZ38" s="117">
        <v>0.75</v>
      </c>
      <c r="BA38" s="117">
        <v>1</v>
      </c>
      <c r="BB38" s="117" t="s">
        <v>154</v>
      </c>
      <c r="BC38" s="117" t="s">
        <v>154</v>
      </c>
      <c r="BD38" s="117">
        <v>0.43459999999999999</v>
      </c>
      <c r="BE38" s="64">
        <v>143.57</v>
      </c>
      <c r="BF38" s="64">
        <v>1</v>
      </c>
      <c r="BG38" s="157">
        <v>1</v>
      </c>
      <c r="BH38" s="157">
        <v>6324.3343093999993</v>
      </c>
      <c r="BI38" s="151">
        <v>1063.8435058600001</v>
      </c>
      <c r="BJ38" s="82">
        <v>133934.41279999999</v>
      </c>
      <c r="BK38" s="82">
        <v>554000</v>
      </c>
      <c r="BL38" s="82">
        <v>498178.81367100001</v>
      </c>
    </row>
    <row r="39" spans="1:64" ht="15.75">
      <c r="A39" s="329" t="s">
        <v>251</v>
      </c>
      <c r="B39" s="330" t="s">
        <v>255</v>
      </c>
      <c r="C39" s="328" t="s">
        <v>97</v>
      </c>
      <c r="D39" s="369">
        <v>0</v>
      </c>
      <c r="E39" s="369">
        <v>0</v>
      </c>
      <c r="F39" s="61">
        <v>0</v>
      </c>
      <c r="G39" s="61">
        <v>0</v>
      </c>
      <c r="H39" s="61">
        <v>3555.7818348845003</v>
      </c>
      <c r="I39" s="62">
        <v>0.2</v>
      </c>
      <c r="J39" s="61" t="s">
        <v>154</v>
      </c>
      <c r="K39" s="61">
        <v>0</v>
      </c>
      <c r="L39" s="61">
        <v>0</v>
      </c>
      <c r="M39" s="125">
        <v>9.25917848944664E-2</v>
      </c>
      <c r="N39" s="62">
        <v>9.0051358565688133E-3</v>
      </c>
      <c r="O39" s="79">
        <v>0.69499999999999995</v>
      </c>
      <c r="P39" s="79">
        <v>0</v>
      </c>
      <c r="Q39" s="62">
        <v>4.4217041114994592E-3</v>
      </c>
      <c r="R39" s="61">
        <v>3.6</v>
      </c>
      <c r="S39" s="61">
        <v>24.6</v>
      </c>
      <c r="T39" s="61">
        <v>99.5</v>
      </c>
      <c r="U39" s="61">
        <v>96.8</v>
      </c>
      <c r="V39" s="61">
        <v>20.2</v>
      </c>
      <c r="W39" s="61">
        <v>79.8</v>
      </c>
      <c r="X39" s="62">
        <v>43.3</v>
      </c>
      <c r="Y39" s="62">
        <v>43.3</v>
      </c>
      <c r="Z39" s="79">
        <v>0.28399999999999997</v>
      </c>
      <c r="AA39" s="81">
        <v>7952429</v>
      </c>
      <c r="AB39" s="117">
        <v>25.33</v>
      </c>
      <c r="AC39" s="117">
        <v>35.82</v>
      </c>
      <c r="AD39" s="117">
        <v>5.7761437534772211E-2</v>
      </c>
      <c r="AE39" s="154">
        <v>0</v>
      </c>
      <c r="AF39" s="117" t="s">
        <v>154</v>
      </c>
      <c r="AG39" s="154">
        <v>6.5330545082655345E-2</v>
      </c>
      <c r="AH39" s="117">
        <v>1</v>
      </c>
      <c r="AI39" s="64" t="s">
        <v>154</v>
      </c>
      <c r="AJ39" s="123">
        <v>53.779918272037357</v>
      </c>
      <c r="AK39" s="123">
        <v>43</v>
      </c>
      <c r="AL39" s="64">
        <v>3.6000000000000004E-2</v>
      </c>
      <c r="AM39" s="82" t="s">
        <v>154</v>
      </c>
      <c r="AN39" s="81">
        <v>125</v>
      </c>
      <c r="AO39" s="120">
        <v>3.5000000000000003E-2</v>
      </c>
      <c r="AP39" s="117">
        <v>0.04</v>
      </c>
      <c r="AQ39" s="81" t="s">
        <v>154</v>
      </c>
      <c r="AR39" s="81" t="s">
        <v>154</v>
      </c>
      <c r="AS39" s="81" t="s">
        <v>154</v>
      </c>
      <c r="AT39" s="123">
        <v>47.4</v>
      </c>
      <c r="AU39" s="62">
        <v>7612</v>
      </c>
      <c r="AV39" s="62">
        <v>3.1202103901929679</v>
      </c>
      <c r="AW39" s="64">
        <v>500</v>
      </c>
      <c r="AX39" s="117">
        <v>0</v>
      </c>
      <c r="AY39" s="117">
        <v>7.1428571428571425E-2</v>
      </c>
      <c r="AZ39" s="117">
        <v>0.75</v>
      </c>
      <c r="BA39" s="117">
        <v>1</v>
      </c>
      <c r="BB39" s="117" t="s">
        <v>154</v>
      </c>
      <c r="BC39" s="117" t="s">
        <v>154</v>
      </c>
      <c r="BD39" s="117">
        <v>0.43459999999999999</v>
      </c>
      <c r="BE39" s="64">
        <v>68.52</v>
      </c>
      <c r="BF39" s="64">
        <v>1</v>
      </c>
      <c r="BG39" s="157">
        <v>1</v>
      </c>
      <c r="BH39" s="157">
        <v>3613.0118439059997</v>
      </c>
      <c r="BI39" s="151">
        <v>1063.8435058600001</v>
      </c>
      <c r="BJ39" s="82">
        <v>73475.851729999995</v>
      </c>
      <c r="BK39" s="82">
        <v>1370400</v>
      </c>
      <c r="BL39" s="82">
        <v>1231887.318642</v>
      </c>
    </row>
    <row r="40" spans="1:64" ht="15.75">
      <c r="A40" s="329" t="s">
        <v>251</v>
      </c>
      <c r="B40" s="330" t="s">
        <v>256</v>
      </c>
      <c r="C40" s="328" t="s">
        <v>98</v>
      </c>
      <c r="D40" s="369">
        <v>2241.9876543431578</v>
      </c>
      <c r="E40" s="369">
        <v>0</v>
      </c>
      <c r="F40" s="61">
        <v>24.615490000000001</v>
      </c>
      <c r="G40" s="61">
        <v>22.159876000000001</v>
      </c>
      <c r="H40" s="61">
        <v>32689.584646670504</v>
      </c>
      <c r="I40" s="62">
        <v>0</v>
      </c>
      <c r="J40" s="61" t="s">
        <v>154</v>
      </c>
      <c r="K40" s="61">
        <v>0</v>
      </c>
      <c r="L40" s="61">
        <v>0</v>
      </c>
      <c r="M40" s="125">
        <v>9.25917848944664E-2</v>
      </c>
      <c r="N40" s="62">
        <v>9.0051358565688133E-3</v>
      </c>
      <c r="O40" s="79">
        <v>0.72199999999999998</v>
      </c>
      <c r="P40" s="79">
        <v>9.8749401301249993E-4</v>
      </c>
      <c r="Q40" s="62">
        <v>4.4217041114994592E-3</v>
      </c>
      <c r="R40" s="61">
        <v>0</v>
      </c>
      <c r="S40" s="61">
        <v>24.4</v>
      </c>
      <c r="T40" s="61">
        <v>98.1</v>
      </c>
      <c r="U40" s="61">
        <v>97.7</v>
      </c>
      <c r="V40" s="61">
        <v>20.2</v>
      </c>
      <c r="W40" s="61">
        <v>79.8</v>
      </c>
      <c r="X40" s="62">
        <v>45.1</v>
      </c>
      <c r="Y40" s="62">
        <v>54.9</v>
      </c>
      <c r="Z40" s="79">
        <v>0.28399999999999997</v>
      </c>
      <c r="AA40" s="81">
        <v>7952429</v>
      </c>
      <c r="AB40" s="117">
        <v>25.33</v>
      </c>
      <c r="AC40" s="117">
        <v>35.82</v>
      </c>
      <c r="AD40" s="117">
        <v>5.7761437534772211E-2</v>
      </c>
      <c r="AE40" s="154">
        <v>5.9947545897339827E-4</v>
      </c>
      <c r="AF40" s="117" t="s">
        <v>154</v>
      </c>
      <c r="AG40" s="154">
        <v>6.5330545082655345E-2</v>
      </c>
      <c r="AH40" s="117">
        <v>1</v>
      </c>
      <c r="AI40" s="64" t="s">
        <v>154</v>
      </c>
      <c r="AJ40" s="123">
        <v>27.725739977519673</v>
      </c>
      <c r="AK40" s="123">
        <v>31</v>
      </c>
      <c r="AL40" s="64">
        <v>1.3000000000000001E-2</v>
      </c>
      <c r="AM40" s="82" t="s">
        <v>154</v>
      </c>
      <c r="AN40" s="81">
        <v>125</v>
      </c>
      <c r="AO40" s="120">
        <v>3.5000000000000003E-2</v>
      </c>
      <c r="AP40" s="117">
        <v>0.04</v>
      </c>
      <c r="AQ40" s="81" t="s">
        <v>154</v>
      </c>
      <c r="AR40" s="81" t="s">
        <v>154</v>
      </c>
      <c r="AS40" s="81" t="s">
        <v>154</v>
      </c>
      <c r="AT40" s="123">
        <v>47.4</v>
      </c>
      <c r="AU40" s="62">
        <v>7612</v>
      </c>
      <c r="AV40" s="62">
        <v>3.1202103901929679</v>
      </c>
      <c r="AW40" s="64">
        <v>510</v>
      </c>
      <c r="AX40" s="117">
        <v>0</v>
      </c>
      <c r="AY40" s="117">
        <v>7.1428571428571425E-2</v>
      </c>
      <c r="AZ40" s="117">
        <v>0.75</v>
      </c>
      <c r="BA40" s="117">
        <v>1</v>
      </c>
      <c r="BB40" s="117" t="s">
        <v>154</v>
      </c>
      <c r="BC40" s="117" t="s">
        <v>154</v>
      </c>
      <c r="BD40" s="117">
        <v>0.43459999999999999</v>
      </c>
      <c r="BE40" s="64">
        <v>78.36</v>
      </c>
      <c r="BF40" s="64">
        <v>0.97900000000000009</v>
      </c>
      <c r="BG40" s="157">
        <v>0.998</v>
      </c>
      <c r="BH40" s="157">
        <v>6250.3549849749998</v>
      </c>
      <c r="BI40" s="151">
        <v>1063.8435058600001</v>
      </c>
      <c r="BJ40" s="82">
        <v>97059.76324</v>
      </c>
      <c r="BK40" s="82">
        <v>1334500</v>
      </c>
      <c r="BL40" s="82">
        <v>1195000.28055</v>
      </c>
    </row>
    <row r="41" spans="1:64" ht="15.75">
      <c r="A41" s="341" t="s">
        <v>251</v>
      </c>
      <c r="B41" s="330" t="s">
        <v>257</v>
      </c>
      <c r="C41" s="328" t="s">
        <v>99</v>
      </c>
      <c r="D41" s="371">
        <v>2518.1373106905262</v>
      </c>
      <c r="E41" s="371">
        <v>0</v>
      </c>
      <c r="F41" s="109">
        <v>0</v>
      </c>
      <c r="G41" s="109">
        <v>0</v>
      </c>
      <c r="H41" s="109">
        <v>13154.77793787</v>
      </c>
      <c r="I41" s="110">
        <v>0.6</v>
      </c>
      <c r="J41" s="109" t="s">
        <v>154</v>
      </c>
      <c r="K41" s="109">
        <v>0</v>
      </c>
      <c r="L41" s="109">
        <v>0</v>
      </c>
      <c r="M41" s="129">
        <v>9.25917848944664E-2</v>
      </c>
      <c r="N41" s="110">
        <v>9.0051358565688133E-3</v>
      </c>
      <c r="O41" s="111">
        <v>0.69599999999999995</v>
      </c>
      <c r="P41" s="111">
        <v>0</v>
      </c>
      <c r="Q41" s="110">
        <v>4.4217041114994592E-3</v>
      </c>
      <c r="R41" s="109">
        <v>0</v>
      </c>
      <c r="S41" s="109">
        <v>18.100000000000001</v>
      </c>
      <c r="T41" s="109">
        <v>98.7</v>
      </c>
      <c r="U41" s="109">
        <v>98.8</v>
      </c>
      <c r="V41" s="109">
        <v>20.2</v>
      </c>
      <c r="W41" s="109">
        <v>79.8</v>
      </c>
      <c r="X41" s="110">
        <v>38.299999999999997</v>
      </c>
      <c r="Y41" s="110">
        <v>61.7</v>
      </c>
      <c r="Z41" s="111">
        <v>0.28399999999999997</v>
      </c>
      <c r="AA41" s="113">
        <v>7952429</v>
      </c>
      <c r="AB41" s="118">
        <v>25.33</v>
      </c>
      <c r="AC41" s="118">
        <v>35.82</v>
      </c>
      <c r="AD41" s="118">
        <v>5.7761437534772211E-2</v>
      </c>
      <c r="AE41" s="155">
        <v>6.7549310997027826E-5</v>
      </c>
      <c r="AF41" s="118" t="s">
        <v>154</v>
      </c>
      <c r="AG41" s="155">
        <v>6.5330545082655345E-2</v>
      </c>
      <c r="AH41" s="118">
        <v>7</v>
      </c>
      <c r="AI41" s="112" t="s">
        <v>154</v>
      </c>
      <c r="AJ41" s="124">
        <v>30.194542015671441</v>
      </c>
      <c r="AK41" s="124">
        <v>52</v>
      </c>
      <c r="AL41" s="112">
        <v>7.0000000000000007E-2</v>
      </c>
      <c r="AM41" s="149" t="s">
        <v>154</v>
      </c>
      <c r="AN41" s="113">
        <v>125</v>
      </c>
      <c r="AO41" s="121">
        <v>3.5000000000000003E-2</v>
      </c>
      <c r="AP41" s="118">
        <v>0.04</v>
      </c>
      <c r="AQ41" s="113" t="s">
        <v>154</v>
      </c>
      <c r="AR41" s="113" t="s">
        <v>154</v>
      </c>
      <c r="AS41" s="113" t="s">
        <v>154</v>
      </c>
      <c r="AT41" s="124">
        <v>47.4</v>
      </c>
      <c r="AU41" s="110">
        <v>7612</v>
      </c>
      <c r="AV41" s="110">
        <v>3.1202103901929679</v>
      </c>
      <c r="AW41" s="112">
        <v>500</v>
      </c>
      <c r="AX41" s="118">
        <v>0</v>
      </c>
      <c r="AY41" s="118">
        <v>7.1428571428571425E-2</v>
      </c>
      <c r="AZ41" s="118">
        <v>0.75</v>
      </c>
      <c r="BA41" s="118">
        <v>1</v>
      </c>
      <c r="BB41" s="118" t="s">
        <v>154</v>
      </c>
      <c r="BC41" s="118" t="s">
        <v>154</v>
      </c>
      <c r="BD41" s="118">
        <v>0.43459999999999999</v>
      </c>
      <c r="BE41" s="112">
        <v>64.510000000000005</v>
      </c>
      <c r="BF41" s="112">
        <v>0.997</v>
      </c>
      <c r="BG41" s="158">
        <v>1</v>
      </c>
      <c r="BH41" s="158">
        <v>5111.7887232410003</v>
      </c>
      <c r="BI41" s="152">
        <v>1063.8435058600001</v>
      </c>
      <c r="BJ41" s="149">
        <v>86404.755390000006</v>
      </c>
      <c r="BK41" s="149">
        <v>1480400</v>
      </c>
      <c r="BL41" s="149">
        <v>1327419.7919429999</v>
      </c>
    </row>
    <row r="42" spans="1:64" ht="15.75">
      <c r="A42" s="329" t="s">
        <v>258</v>
      </c>
      <c r="B42" s="339" t="s">
        <v>259</v>
      </c>
      <c r="C42" s="340" t="s">
        <v>100</v>
      </c>
      <c r="D42" s="369">
        <v>5960.0122741705263</v>
      </c>
      <c r="E42" s="369">
        <v>3577.9285509599999</v>
      </c>
      <c r="F42" s="61">
        <v>0</v>
      </c>
      <c r="G42" s="61">
        <v>0</v>
      </c>
      <c r="H42" s="61">
        <v>18016.042401942999</v>
      </c>
      <c r="I42" s="62">
        <v>0.25</v>
      </c>
      <c r="J42" s="61">
        <v>0</v>
      </c>
      <c r="K42" s="61">
        <v>9</v>
      </c>
      <c r="L42" s="61">
        <v>0</v>
      </c>
      <c r="M42" s="125">
        <v>0.32471036911010742</v>
      </c>
      <c r="N42" s="62">
        <v>4.1080556809902191E-2</v>
      </c>
      <c r="O42" s="79">
        <v>0.71299999999999997</v>
      </c>
      <c r="P42" s="79" t="s">
        <v>154</v>
      </c>
      <c r="Q42" s="62">
        <v>6.5465317156170597</v>
      </c>
      <c r="R42" s="61">
        <v>14.7</v>
      </c>
      <c r="S42" s="61">
        <v>28.1</v>
      </c>
      <c r="T42" s="61">
        <v>99.9</v>
      </c>
      <c r="U42" s="61">
        <v>100</v>
      </c>
      <c r="V42" s="61">
        <v>34.1</v>
      </c>
      <c r="W42" s="61">
        <v>65.900000000000006</v>
      </c>
      <c r="X42" s="62">
        <v>41.1</v>
      </c>
      <c r="Y42" s="62">
        <v>58.9</v>
      </c>
      <c r="Z42" s="79">
        <v>0.247</v>
      </c>
      <c r="AA42" s="81">
        <v>16320989</v>
      </c>
      <c r="AB42" s="117">
        <v>1152.69</v>
      </c>
      <c r="AC42" s="117">
        <v>1464.49</v>
      </c>
      <c r="AD42" s="117">
        <v>2.4441774763720701</v>
      </c>
      <c r="AE42" s="154">
        <v>0</v>
      </c>
      <c r="AF42" s="117" t="s">
        <v>154</v>
      </c>
      <c r="AG42" s="154">
        <v>0.1099369482246252</v>
      </c>
      <c r="AH42" s="117">
        <v>1</v>
      </c>
      <c r="AI42" s="64">
        <v>0.115</v>
      </c>
      <c r="AJ42" s="123">
        <v>30</v>
      </c>
      <c r="AK42" s="123">
        <v>15.3</v>
      </c>
      <c r="AL42" s="64">
        <v>0.01</v>
      </c>
      <c r="AM42" s="82">
        <v>0</v>
      </c>
      <c r="AN42" s="81">
        <v>138</v>
      </c>
      <c r="AO42" s="120">
        <v>2.5000000000000001E-2</v>
      </c>
      <c r="AP42" s="117">
        <v>0.14000000000000001</v>
      </c>
      <c r="AQ42" s="117">
        <v>0.13675428141270937</v>
      </c>
      <c r="AR42" s="117">
        <v>2.76629175118421E-3</v>
      </c>
      <c r="AS42" s="117">
        <v>17.020466507903897</v>
      </c>
      <c r="AT42" s="123">
        <v>58.3</v>
      </c>
      <c r="AU42" s="62">
        <v>1717.5827983613317</v>
      </c>
      <c r="AV42" s="62">
        <v>2.8509763809794864</v>
      </c>
      <c r="AW42" s="82">
        <v>4058</v>
      </c>
      <c r="AX42" s="117">
        <v>0.13333333333333333</v>
      </c>
      <c r="AY42" s="117">
        <v>0.13333333333333333</v>
      </c>
      <c r="AZ42" s="117">
        <v>1</v>
      </c>
      <c r="BA42" s="117">
        <v>1</v>
      </c>
      <c r="BB42" s="117">
        <v>0.5</v>
      </c>
      <c r="BC42" s="117">
        <v>1</v>
      </c>
      <c r="BD42" s="117">
        <v>0.55036914092515754</v>
      </c>
      <c r="BE42" s="64">
        <v>77.599999999999994</v>
      </c>
      <c r="BF42" s="64">
        <v>1</v>
      </c>
      <c r="BG42" s="157">
        <v>82.3</v>
      </c>
      <c r="BH42" s="157">
        <v>6661.4230891260004</v>
      </c>
      <c r="BI42" s="151">
        <v>418.01345824999999</v>
      </c>
      <c r="BJ42" s="82">
        <v>4425.0500320000001</v>
      </c>
      <c r="BK42" s="82">
        <v>3253500</v>
      </c>
      <c r="BL42" s="82">
        <v>3193461.6035279999</v>
      </c>
    </row>
    <row r="43" spans="1:64" ht="15.75">
      <c r="A43" s="329" t="s">
        <v>258</v>
      </c>
      <c r="B43" s="330" t="s">
        <v>260</v>
      </c>
      <c r="C43" s="328" t="s">
        <v>101</v>
      </c>
      <c r="D43" s="369">
        <v>3775.9223501410524</v>
      </c>
      <c r="E43" s="369">
        <v>4.1624637115789476</v>
      </c>
      <c r="F43" s="61">
        <v>0</v>
      </c>
      <c r="G43" s="61">
        <v>0</v>
      </c>
      <c r="H43" s="61">
        <v>13775.7902609625</v>
      </c>
      <c r="I43" s="62">
        <v>0.35</v>
      </c>
      <c r="J43" s="61">
        <v>0</v>
      </c>
      <c r="K43" s="61">
        <v>9</v>
      </c>
      <c r="L43" s="61">
        <v>0</v>
      </c>
      <c r="M43" s="125">
        <v>0.32471036911010742</v>
      </c>
      <c r="N43" s="62">
        <v>4.1080556809902191E-2</v>
      </c>
      <c r="O43" s="79">
        <v>0.71299999999999997</v>
      </c>
      <c r="P43" s="79" t="s">
        <v>154</v>
      </c>
      <c r="Q43" s="62">
        <v>6.5465317156170597</v>
      </c>
      <c r="R43" s="61">
        <v>9.6</v>
      </c>
      <c r="S43" s="61">
        <v>21.5</v>
      </c>
      <c r="T43" s="61">
        <v>99.9</v>
      </c>
      <c r="U43" s="61">
        <v>100</v>
      </c>
      <c r="V43" s="61">
        <v>28</v>
      </c>
      <c r="W43" s="61">
        <v>72</v>
      </c>
      <c r="X43" s="62">
        <v>44.6</v>
      </c>
      <c r="Y43" s="62">
        <v>55.4</v>
      </c>
      <c r="Z43" s="79">
        <v>0.26500000000000001</v>
      </c>
      <c r="AA43" s="81">
        <v>16320989</v>
      </c>
      <c r="AB43" s="117">
        <v>1152.69</v>
      </c>
      <c r="AC43" s="117">
        <v>1464.49</v>
      </c>
      <c r="AD43" s="117">
        <v>2.4441774763720701</v>
      </c>
      <c r="AE43" s="154">
        <v>0</v>
      </c>
      <c r="AF43" s="117" t="s">
        <v>154</v>
      </c>
      <c r="AG43" s="154">
        <v>0.1099369482246252</v>
      </c>
      <c r="AH43" s="117">
        <v>1</v>
      </c>
      <c r="AI43" s="64">
        <v>4.9000000000000002E-2</v>
      </c>
      <c r="AJ43" s="123">
        <v>26.9</v>
      </c>
      <c r="AK43" s="123">
        <v>9.4</v>
      </c>
      <c r="AL43" s="64">
        <v>6.0000000000000001E-3</v>
      </c>
      <c r="AM43" s="82">
        <v>0</v>
      </c>
      <c r="AN43" s="81">
        <v>138</v>
      </c>
      <c r="AO43" s="120">
        <v>2.5000000000000001E-2</v>
      </c>
      <c r="AP43" s="117">
        <v>0.14000000000000001</v>
      </c>
      <c r="AQ43" s="117">
        <v>0.16107658328624994</v>
      </c>
      <c r="AR43" s="117">
        <v>2.76629175118421E-3</v>
      </c>
      <c r="AS43" s="117">
        <v>17.020466507903897</v>
      </c>
      <c r="AT43" s="123">
        <v>58.3</v>
      </c>
      <c r="AU43" s="62">
        <v>2309.6017570561876</v>
      </c>
      <c r="AV43" s="62">
        <v>2.8509763809794864</v>
      </c>
      <c r="AW43" s="64">
        <v>10619</v>
      </c>
      <c r="AX43" s="117">
        <v>0.13333333333333333</v>
      </c>
      <c r="AY43" s="117">
        <v>0.13333333333333333</v>
      </c>
      <c r="AZ43" s="117">
        <v>1</v>
      </c>
      <c r="BA43" s="117">
        <v>1</v>
      </c>
      <c r="BB43" s="117">
        <v>0.5</v>
      </c>
      <c r="BC43" s="117">
        <v>1</v>
      </c>
      <c r="BD43" s="117">
        <v>0.60931201942533386</v>
      </c>
      <c r="BE43" s="64">
        <v>75.900000000000006</v>
      </c>
      <c r="BF43" s="64">
        <v>1</v>
      </c>
      <c r="BG43" s="157">
        <v>41.7</v>
      </c>
      <c r="BH43" s="157">
        <v>5817.6307314999995</v>
      </c>
      <c r="BI43" s="151">
        <v>418.01345824999999</v>
      </c>
      <c r="BJ43" s="82">
        <v>40428.274649999999</v>
      </c>
      <c r="BK43" s="82">
        <v>1976800</v>
      </c>
      <c r="BL43" s="82">
        <v>1973532.365975</v>
      </c>
    </row>
    <row r="44" spans="1:64" ht="15.75">
      <c r="A44" s="329" t="s">
        <v>258</v>
      </c>
      <c r="B44" s="330" t="s">
        <v>261</v>
      </c>
      <c r="C44" s="328" t="s">
        <v>102</v>
      </c>
      <c r="D44" s="369">
        <v>7140.1674136252632</v>
      </c>
      <c r="E44" s="369">
        <v>0</v>
      </c>
      <c r="F44" s="61">
        <v>4.1936400000000003</v>
      </c>
      <c r="G44" s="61">
        <v>4.1936400000000003</v>
      </c>
      <c r="H44" s="61">
        <v>18452.497616294</v>
      </c>
      <c r="I44" s="62">
        <v>0.15</v>
      </c>
      <c r="J44" s="61">
        <v>0</v>
      </c>
      <c r="K44" s="61">
        <v>9</v>
      </c>
      <c r="L44" s="61">
        <v>0</v>
      </c>
      <c r="M44" s="125">
        <v>0.32471036911010742</v>
      </c>
      <c r="N44" s="62">
        <v>4.1080556809902191E-2</v>
      </c>
      <c r="O44" s="79">
        <v>0.71299999999999997</v>
      </c>
      <c r="P44" s="79" t="s">
        <v>154</v>
      </c>
      <c r="Q44" s="62">
        <v>6.5465317156170597</v>
      </c>
      <c r="R44" s="61">
        <v>23.6</v>
      </c>
      <c r="S44" s="61">
        <v>33.4</v>
      </c>
      <c r="T44" s="61">
        <v>99.9</v>
      </c>
      <c r="U44" s="61">
        <v>100</v>
      </c>
      <c r="V44" s="61">
        <v>31.1</v>
      </c>
      <c r="W44" s="61">
        <v>68.900000000000006</v>
      </c>
      <c r="X44" s="62">
        <v>45</v>
      </c>
      <c r="Y44" s="62">
        <v>55</v>
      </c>
      <c r="Z44" s="79">
        <v>0.23200000000000001</v>
      </c>
      <c r="AA44" s="81">
        <v>16320989</v>
      </c>
      <c r="AB44" s="117">
        <v>1152.69</v>
      </c>
      <c r="AC44" s="117">
        <v>1464.49</v>
      </c>
      <c r="AD44" s="117">
        <v>2.4441774763720701</v>
      </c>
      <c r="AE44" s="154">
        <v>0</v>
      </c>
      <c r="AF44" s="117" t="s">
        <v>154</v>
      </c>
      <c r="AG44" s="154">
        <v>0.1099369482246252</v>
      </c>
      <c r="AH44" s="117">
        <v>1</v>
      </c>
      <c r="AI44" s="64">
        <v>7.8E-2</v>
      </c>
      <c r="AJ44" s="123">
        <v>26.9</v>
      </c>
      <c r="AK44" s="123">
        <v>8.9</v>
      </c>
      <c r="AL44" s="64">
        <v>5.0000000000000001E-3</v>
      </c>
      <c r="AM44" s="82">
        <v>0</v>
      </c>
      <c r="AN44" s="81">
        <v>138</v>
      </c>
      <c r="AO44" s="120">
        <v>2.5000000000000001E-2</v>
      </c>
      <c r="AP44" s="117">
        <v>0.14000000000000001</v>
      </c>
      <c r="AQ44" s="117">
        <v>0.21157621927275586</v>
      </c>
      <c r="AR44" s="117">
        <v>2.76629175118421E-3</v>
      </c>
      <c r="AS44" s="117">
        <v>17.020466507903897</v>
      </c>
      <c r="AT44" s="123">
        <v>58.3</v>
      </c>
      <c r="AU44" s="62">
        <v>1403.7194293334658</v>
      </c>
      <c r="AV44" s="62">
        <v>2.8509763809794864</v>
      </c>
      <c r="AW44" s="64">
        <v>5524</v>
      </c>
      <c r="AX44" s="117">
        <v>0.13333333333333333</v>
      </c>
      <c r="AY44" s="117">
        <v>0.13333333333333333</v>
      </c>
      <c r="AZ44" s="117">
        <v>1</v>
      </c>
      <c r="BA44" s="117">
        <v>1</v>
      </c>
      <c r="BB44" s="117">
        <v>0.5</v>
      </c>
      <c r="BC44" s="117">
        <v>1</v>
      </c>
      <c r="BD44" s="117">
        <v>0.73715788933374393</v>
      </c>
      <c r="BE44" s="64">
        <v>78.400000000000006</v>
      </c>
      <c r="BF44" s="64">
        <v>1</v>
      </c>
      <c r="BG44" s="157">
        <v>68.8</v>
      </c>
      <c r="BH44" s="157">
        <v>7699.1353922790004</v>
      </c>
      <c r="BI44" s="151">
        <v>418.01345824999999</v>
      </c>
      <c r="BJ44" s="82">
        <v>6403.7320989999998</v>
      </c>
      <c r="BK44" s="82">
        <v>3896400</v>
      </c>
      <c r="BL44" s="82">
        <v>3795315.8314700001</v>
      </c>
    </row>
    <row r="45" spans="1:64" ht="15.75">
      <c r="A45" s="329" t="s">
        <v>258</v>
      </c>
      <c r="B45" s="331" t="s">
        <v>262</v>
      </c>
      <c r="C45" s="328" t="s">
        <v>103</v>
      </c>
      <c r="D45" s="369">
        <v>2361.2290243789475</v>
      </c>
      <c r="E45" s="369">
        <v>0</v>
      </c>
      <c r="F45" s="61">
        <v>3.5624530000000001</v>
      </c>
      <c r="G45" s="61">
        <v>3.0574840000000001</v>
      </c>
      <c r="H45" s="61">
        <v>4527.3672020550002</v>
      </c>
      <c r="I45" s="62">
        <v>0.65</v>
      </c>
      <c r="J45" s="61">
        <v>0</v>
      </c>
      <c r="K45" s="61">
        <v>9</v>
      </c>
      <c r="L45" s="61">
        <v>0</v>
      </c>
      <c r="M45" s="125">
        <v>0.32471036911010742</v>
      </c>
      <c r="N45" s="62">
        <v>4.1080556809902191E-2</v>
      </c>
      <c r="O45" s="79">
        <v>0.74199999999999999</v>
      </c>
      <c r="P45" s="79" t="s">
        <v>154</v>
      </c>
      <c r="Q45" s="62">
        <v>6.5465317156170597</v>
      </c>
      <c r="R45" s="61">
        <v>13.1</v>
      </c>
      <c r="S45" s="61">
        <v>15.4</v>
      </c>
      <c r="T45" s="61">
        <v>99.9</v>
      </c>
      <c r="U45" s="61">
        <v>100</v>
      </c>
      <c r="V45" s="61">
        <v>18.8</v>
      </c>
      <c r="W45" s="61">
        <v>81.2</v>
      </c>
      <c r="X45" s="62">
        <v>42.2</v>
      </c>
      <c r="Y45" s="62">
        <v>57.8</v>
      </c>
      <c r="Z45" s="79">
        <v>0.25600000000000001</v>
      </c>
      <c r="AA45" s="81">
        <v>16320989</v>
      </c>
      <c r="AB45" s="117">
        <v>1152.69</v>
      </c>
      <c r="AC45" s="117">
        <v>1464.49</v>
      </c>
      <c r="AD45" s="117">
        <v>2.4441774763720701</v>
      </c>
      <c r="AE45" s="154">
        <v>0</v>
      </c>
      <c r="AF45" s="117" t="s">
        <v>154</v>
      </c>
      <c r="AG45" s="154">
        <v>0.1099369482246252</v>
      </c>
      <c r="AH45" s="117">
        <v>1</v>
      </c>
      <c r="AI45" s="64">
        <v>6.2E-2</v>
      </c>
      <c r="AJ45" s="123">
        <v>34.200000000000003</v>
      </c>
      <c r="AK45" s="123">
        <v>11.7</v>
      </c>
      <c r="AL45" s="64">
        <v>5.0000000000000001E-3</v>
      </c>
      <c r="AM45" s="82">
        <v>0</v>
      </c>
      <c r="AN45" s="81">
        <v>138</v>
      </c>
      <c r="AO45" s="120">
        <v>2.5000000000000001E-2</v>
      </c>
      <c r="AP45" s="117">
        <v>0.14000000000000001</v>
      </c>
      <c r="AQ45" s="117">
        <v>0.40564298879909261</v>
      </c>
      <c r="AR45" s="117">
        <v>2.76629175118421E-3</v>
      </c>
      <c r="AS45" s="117">
        <v>17.020466507903897</v>
      </c>
      <c r="AT45" s="123">
        <v>58.3</v>
      </c>
      <c r="AU45" s="62">
        <v>1882.2883873073488</v>
      </c>
      <c r="AV45" s="62">
        <v>2.8509763809794864</v>
      </c>
      <c r="AW45" s="82">
        <v>875</v>
      </c>
      <c r="AX45" s="117">
        <v>0.13333333333333333</v>
      </c>
      <c r="AY45" s="117">
        <v>0.13333333333333333</v>
      </c>
      <c r="AZ45" s="117">
        <v>1</v>
      </c>
      <c r="BA45" s="117">
        <v>1</v>
      </c>
      <c r="BB45" s="117">
        <v>0.5</v>
      </c>
      <c r="BC45" s="117">
        <v>1</v>
      </c>
      <c r="BD45" s="117">
        <v>0.55012747679091034</v>
      </c>
      <c r="BE45" s="64">
        <v>67.2</v>
      </c>
      <c r="BF45" s="64">
        <v>1</v>
      </c>
      <c r="BG45" s="157">
        <v>72.7</v>
      </c>
      <c r="BH45" s="157">
        <v>5726.7918761069996</v>
      </c>
      <c r="BI45" s="151">
        <v>418.01345824999999</v>
      </c>
      <c r="BJ45" s="82">
        <v>21374.307680000002</v>
      </c>
      <c r="BK45" s="82">
        <v>1443400</v>
      </c>
      <c r="BL45" s="82">
        <v>1264395.6224789999</v>
      </c>
    </row>
    <row r="46" spans="1:64" ht="15.75">
      <c r="A46" s="329" t="s">
        <v>258</v>
      </c>
      <c r="B46" s="331" t="s">
        <v>263</v>
      </c>
      <c r="C46" s="328" t="s">
        <v>107</v>
      </c>
      <c r="D46" s="369">
        <v>5982.4289593347366</v>
      </c>
      <c r="E46" s="369">
        <v>0</v>
      </c>
      <c r="F46" s="61">
        <v>132.789356</v>
      </c>
      <c r="G46" s="61">
        <v>63.724192000000002</v>
      </c>
      <c r="H46" s="61">
        <v>13368.5015756925</v>
      </c>
      <c r="I46" s="62">
        <v>0.2</v>
      </c>
      <c r="J46" s="61">
        <v>0</v>
      </c>
      <c r="K46" s="61">
        <v>9</v>
      </c>
      <c r="L46" s="61">
        <v>0</v>
      </c>
      <c r="M46" s="125">
        <v>0.32471036911010742</v>
      </c>
      <c r="N46" s="62">
        <v>4.1080556809902191E-2</v>
      </c>
      <c r="O46" s="79">
        <v>0.71899999999999997</v>
      </c>
      <c r="P46" s="79" t="s">
        <v>154</v>
      </c>
      <c r="Q46" s="62">
        <v>6.5465317156170597</v>
      </c>
      <c r="R46" s="61">
        <v>10</v>
      </c>
      <c r="S46" s="61">
        <v>30</v>
      </c>
      <c r="T46" s="61">
        <v>99.9</v>
      </c>
      <c r="U46" s="61">
        <v>100</v>
      </c>
      <c r="V46" s="61">
        <v>22.1</v>
      </c>
      <c r="W46" s="61">
        <v>77.900000000000006</v>
      </c>
      <c r="X46" s="62">
        <v>39.1</v>
      </c>
      <c r="Y46" s="62">
        <v>60.9</v>
      </c>
      <c r="Z46" s="79">
        <v>0.29699999999999999</v>
      </c>
      <c r="AA46" s="81">
        <v>16320989</v>
      </c>
      <c r="AB46" s="117">
        <v>1152.69</v>
      </c>
      <c r="AC46" s="117">
        <v>1464.49</v>
      </c>
      <c r="AD46" s="117">
        <v>2.4441774763720701</v>
      </c>
      <c r="AE46" s="154">
        <v>0</v>
      </c>
      <c r="AF46" s="117" t="s">
        <v>154</v>
      </c>
      <c r="AG46" s="154">
        <v>0.1099369482246252</v>
      </c>
      <c r="AH46" s="117">
        <v>1</v>
      </c>
      <c r="AI46" s="64">
        <v>4.2999999999999997E-2</v>
      </c>
      <c r="AJ46" s="123">
        <v>21.3</v>
      </c>
      <c r="AK46" s="123">
        <v>11.2</v>
      </c>
      <c r="AL46" s="64">
        <v>1.3999999999999999E-2</v>
      </c>
      <c r="AM46" s="82">
        <v>0</v>
      </c>
      <c r="AN46" s="81">
        <v>138</v>
      </c>
      <c r="AO46" s="120">
        <v>2.5000000000000001E-2</v>
      </c>
      <c r="AP46" s="117">
        <v>0.14000000000000001</v>
      </c>
      <c r="AQ46" s="117">
        <v>0.33402640607131717</v>
      </c>
      <c r="AR46" s="117">
        <v>2.76629175118421E-3</v>
      </c>
      <c r="AS46" s="117">
        <v>17.020466507903897</v>
      </c>
      <c r="AT46" s="123">
        <v>58.3</v>
      </c>
      <c r="AU46" s="62">
        <v>1522.9839972549805</v>
      </c>
      <c r="AV46" s="62">
        <v>2.8509763809794864</v>
      </c>
      <c r="AW46" s="82">
        <v>484</v>
      </c>
      <c r="AX46" s="117">
        <v>0.13333333333333333</v>
      </c>
      <c r="AY46" s="117">
        <v>0.13333333333333333</v>
      </c>
      <c r="AZ46" s="117">
        <v>1</v>
      </c>
      <c r="BA46" s="117">
        <v>1</v>
      </c>
      <c r="BB46" s="117">
        <v>0.5</v>
      </c>
      <c r="BC46" s="117">
        <v>1</v>
      </c>
      <c r="BD46" s="117">
        <v>0.36212451955520353</v>
      </c>
      <c r="BE46" s="64">
        <v>73.7</v>
      </c>
      <c r="BF46" s="64">
        <v>1</v>
      </c>
      <c r="BG46" s="157">
        <v>56.7</v>
      </c>
      <c r="BH46" s="157">
        <v>7027.1222352360001</v>
      </c>
      <c r="BI46" s="151">
        <v>418.01345824999999</v>
      </c>
      <c r="BJ46" s="82">
        <v>28125.404139999999</v>
      </c>
      <c r="BK46" s="82">
        <v>3408300</v>
      </c>
      <c r="BL46" s="82">
        <v>3230042.5899780001</v>
      </c>
    </row>
    <row r="47" spans="1:64" ht="15.75">
      <c r="A47" s="329" t="s">
        <v>258</v>
      </c>
      <c r="B47" s="331" t="s">
        <v>264</v>
      </c>
      <c r="C47" s="328" t="s">
        <v>113</v>
      </c>
      <c r="D47" s="369">
        <v>14.852890538947369</v>
      </c>
      <c r="E47" s="369">
        <v>0</v>
      </c>
      <c r="F47" s="61">
        <v>0</v>
      </c>
      <c r="G47" s="61">
        <v>0</v>
      </c>
      <c r="H47" s="61">
        <v>6663.7787237524999</v>
      </c>
      <c r="I47" s="62">
        <v>0.1</v>
      </c>
      <c r="J47" s="61">
        <v>13550.799653518689</v>
      </c>
      <c r="K47" s="61">
        <v>9</v>
      </c>
      <c r="L47" s="61">
        <v>0</v>
      </c>
      <c r="M47" s="125">
        <v>0.32471036911010742</v>
      </c>
      <c r="N47" s="62">
        <v>4.1080556809902191E-2</v>
      </c>
      <c r="O47" s="79">
        <v>0.68799999999999994</v>
      </c>
      <c r="P47" s="79" t="s">
        <v>154</v>
      </c>
      <c r="Q47" s="62">
        <v>6.5465317156170597</v>
      </c>
      <c r="R47" s="61">
        <v>11.9</v>
      </c>
      <c r="S47" s="61">
        <v>15.9</v>
      </c>
      <c r="T47" s="61">
        <v>99.9</v>
      </c>
      <c r="U47" s="61">
        <v>100</v>
      </c>
      <c r="V47" s="61">
        <v>27.5</v>
      </c>
      <c r="W47" s="61">
        <v>72.5</v>
      </c>
      <c r="X47" s="62">
        <v>44.3</v>
      </c>
      <c r="Y47" s="62">
        <v>55.7</v>
      </c>
      <c r="Z47" s="79">
        <v>0.2</v>
      </c>
      <c r="AA47" s="81">
        <v>16320989</v>
      </c>
      <c r="AB47" s="117">
        <v>1152.69</v>
      </c>
      <c r="AC47" s="117">
        <v>1464.49</v>
      </c>
      <c r="AD47" s="117">
        <v>2.4441774763720701</v>
      </c>
      <c r="AE47" s="154">
        <v>0</v>
      </c>
      <c r="AF47" s="117" t="s">
        <v>154</v>
      </c>
      <c r="AG47" s="154">
        <v>0.1099369482246252</v>
      </c>
      <c r="AH47" s="117">
        <v>1</v>
      </c>
      <c r="AI47" s="64">
        <v>0.109</v>
      </c>
      <c r="AJ47" s="123">
        <v>30</v>
      </c>
      <c r="AK47" s="123">
        <v>14.6</v>
      </c>
      <c r="AL47" s="64">
        <v>9.0000000000000011E-3</v>
      </c>
      <c r="AM47" s="82">
        <v>0</v>
      </c>
      <c r="AN47" s="81">
        <v>138</v>
      </c>
      <c r="AO47" s="120">
        <v>2.5000000000000001E-2</v>
      </c>
      <c r="AP47" s="117">
        <v>0.14000000000000001</v>
      </c>
      <c r="AQ47" s="117">
        <v>7.3174388963862649E-2</v>
      </c>
      <c r="AR47" s="117">
        <v>2.76629175118421E-3</v>
      </c>
      <c r="AS47" s="117">
        <v>17.020466507903897</v>
      </c>
      <c r="AT47" s="123">
        <v>58.3</v>
      </c>
      <c r="AU47" s="62">
        <v>1615.8053998597002</v>
      </c>
      <c r="AV47" s="62">
        <v>2.8509763809794864</v>
      </c>
      <c r="AW47" s="64">
        <v>280</v>
      </c>
      <c r="AX47" s="117">
        <v>0.13333333333333333</v>
      </c>
      <c r="AY47" s="117">
        <v>0.13333333333333333</v>
      </c>
      <c r="AZ47" s="117">
        <v>1</v>
      </c>
      <c r="BA47" s="117">
        <v>1</v>
      </c>
      <c r="BB47" s="117">
        <v>0.5</v>
      </c>
      <c r="BC47" s="117">
        <v>1</v>
      </c>
      <c r="BD47" s="117">
        <v>0.88153362436337179</v>
      </c>
      <c r="BE47" s="64">
        <v>61.3</v>
      </c>
      <c r="BF47" s="64">
        <v>1</v>
      </c>
      <c r="BG47" s="157">
        <v>34.799999999999997</v>
      </c>
      <c r="BH47" s="157">
        <v>8507.0593178560011</v>
      </c>
      <c r="BI47" s="151">
        <v>418.01345824999999</v>
      </c>
      <c r="BJ47" s="82">
        <v>7291.7273050000003</v>
      </c>
      <c r="BK47" s="82">
        <v>1924200</v>
      </c>
      <c r="BL47" s="82">
        <v>1924632.3327800001</v>
      </c>
    </row>
    <row r="48" spans="1:64" ht="15.75">
      <c r="A48" s="329" t="s">
        <v>258</v>
      </c>
      <c r="B48" s="331" t="s">
        <v>265</v>
      </c>
      <c r="C48" s="328" t="s">
        <v>105</v>
      </c>
      <c r="D48" s="369">
        <v>5190.9723426315786</v>
      </c>
      <c r="E48" s="369">
        <v>4840.5167092568418</v>
      </c>
      <c r="F48" s="61">
        <v>31.502400000000002</v>
      </c>
      <c r="G48" s="61">
        <v>28.935973000000001</v>
      </c>
      <c r="H48" s="61">
        <v>19300.474391603999</v>
      </c>
      <c r="I48" s="62">
        <v>0.25</v>
      </c>
      <c r="J48" s="61">
        <v>0</v>
      </c>
      <c r="K48" s="61">
        <v>9</v>
      </c>
      <c r="L48" s="61">
        <v>0</v>
      </c>
      <c r="M48" s="125">
        <v>0.32471036911010742</v>
      </c>
      <c r="N48" s="62">
        <v>4.1080556809902191E-2</v>
      </c>
      <c r="O48" s="79">
        <v>0.71899999999999997</v>
      </c>
      <c r="P48" s="79" t="s">
        <v>154</v>
      </c>
      <c r="Q48" s="62">
        <v>6.5465317156170597</v>
      </c>
      <c r="R48" s="61">
        <v>5.4</v>
      </c>
      <c r="S48" s="61">
        <v>35</v>
      </c>
      <c r="T48" s="61">
        <v>99.9</v>
      </c>
      <c r="U48" s="61">
        <v>100</v>
      </c>
      <c r="V48" s="61">
        <v>28.5</v>
      </c>
      <c r="W48" s="61">
        <v>71.5</v>
      </c>
      <c r="X48" s="62">
        <v>44.6</v>
      </c>
      <c r="Y48" s="62">
        <v>55.4</v>
      </c>
      <c r="Z48" s="79">
        <v>0.27</v>
      </c>
      <c r="AA48" s="81">
        <v>16320989</v>
      </c>
      <c r="AB48" s="117">
        <v>1152.69</v>
      </c>
      <c r="AC48" s="117">
        <v>1464.49</v>
      </c>
      <c r="AD48" s="117">
        <v>2.4441774763720701</v>
      </c>
      <c r="AE48" s="154">
        <v>0</v>
      </c>
      <c r="AF48" s="117" t="s">
        <v>154</v>
      </c>
      <c r="AG48" s="154">
        <v>0.1099369482246252</v>
      </c>
      <c r="AH48" s="117">
        <v>1</v>
      </c>
      <c r="AI48" s="64">
        <v>0.06</v>
      </c>
      <c r="AJ48" s="123">
        <v>28.6</v>
      </c>
      <c r="AK48" s="123">
        <v>14.1</v>
      </c>
      <c r="AL48" s="64">
        <v>1.6E-2</v>
      </c>
      <c r="AM48" s="82">
        <v>6</v>
      </c>
      <c r="AN48" s="81">
        <v>138</v>
      </c>
      <c r="AO48" s="120">
        <v>2.5000000000000001E-2</v>
      </c>
      <c r="AP48" s="117">
        <v>0.14000000000000001</v>
      </c>
      <c r="AQ48" s="117">
        <v>0.22196397443346891</v>
      </c>
      <c r="AR48" s="117">
        <v>2.76629175118421E-3</v>
      </c>
      <c r="AS48" s="117">
        <v>17.020466507903897</v>
      </c>
      <c r="AT48" s="123">
        <v>58.3</v>
      </c>
      <c r="AU48" s="62">
        <v>1399.2981299329015</v>
      </c>
      <c r="AV48" s="62">
        <v>2.8509763809794864</v>
      </c>
      <c r="AW48" s="64">
        <v>3088</v>
      </c>
      <c r="AX48" s="117">
        <v>0.13333333333333333</v>
      </c>
      <c r="AY48" s="117">
        <v>0.13333333333333333</v>
      </c>
      <c r="AZ48" s="117">
        <v>1</v>
      </c>
      <c r="BA48" s="117">
        <v>1</v>
      </c>
      <c r="BB48" s="117">
        <v>0.5</v>
      </c>
      <c r="BC48" s="117">
        <v>1</v>
      </c>
      <c r="BD48" s="117">
        <v>0.40460441472484732</v>
      </c>
      <c r="BE48" s="64">
        <v>68.900000000000006</v>
      </c>
      <c r="BF48" s="64">
        <v>1</v>
      </c>
      <c r="BG48" s="157">
        <v>40.6</v>
      </c>
      <c r="BH48" s="157">
        <v>3319.2321381080001</v>
      </c>
      <c r="BI48" s="151">
        <v>418.01345824999999</v>
      </c>
      <c r="BJ48" s="82">
        <v>7483.0636539999996</v>
      </c>
      <c r="BK48" s="82">
        <v>2931100</v>
      </c>
      <c r="BL48" s="82">
        <v>2799562.9716139999</v>
      </c>
    </row>
    <row r="49" spans="1:64" ht="15.75">
      <c r="A49" s="329" t="s">
        <v>258</v>
      </c>
      <c r="B49" s="331" t="s">
        <v>266</v>
      </c>
      <c r="C49" s="328" t="s">
        <v>106</v>
      </c>
      <c r="D49" s="369">
        <v>2682.9820738336839</v>
      </c>
      <c r="E49" s="369">
        <v>0</v>
      </c>
      <c r="F49" s="61">
        <v>0</v>
      </c>
      <c r="G49" s="61">
        <v>0</v>
      </c>
      <c r="H49" s="61">
        <v>5931.3168963144999</v>
      </c>
      <c r="I49" s="62">
        <v>0.25</v>
      </c>
      <c r="J49" s="61">
        <v>0</v>
      </c>
      <c r="K49" s="61">
        <v>9</v>
      </c>
      <c r="L49" s="61">
        <v>0</v>
      </c>
      <c r="M49" s="125">
        <v>0.32471036911010742</v>
      </c>
      <c r="N49" s="62">
        <v>4.1080556809902191E-2</v>
      </c>
      <c r="O49" s="79">
        <v>0.71299999999999997</v>
      </c>
      <c r="P49" s="79" t="s">
        <v>154</v>
      </c>
      <c r="Q49" s="62">
        <v>6.5465317156170597</v>
      </c>
      <c r="R49" s="61">
        <v>33.5</v>
      </c>
      <c r="S49" s="61">
        <v>13.3</v>
      </c>
      <c r="T49" s="61">
        <v>99.9</v>
      </c>
      <c r="U49" s="61">
        <v>100</v>
      </c>
      <c r="V49" s="61">
        <v>18.100000000000001</v>
      </c>
      <c r="W49" s="61">
        <v>81.900000000000006</v>
      </c>
      <c r="X49" s="62">
        <v>45.3</v>
      </c>
      <c r="Y49" s="62">
        <v>54.7</v>
      </c>
      <c r="Z49" s="79">
        <v>0.19900000000000001</v>
      </c>
      <c r="AA49" s="81">
        <v>16320989</v>
      </c>
      <c r="AB49" s="117">
        <v>1152.69</v>
      </c>
      <c r="AC49" s="117">
        <v>1464.49</v>
      </c>
      <c r="AD49" s="117">
        <v>2.4441774763720701</v>
      </c>
      <c r="AE49" s="154">
        <v>0</v>
      </c>
      <c r="AF49" s="117" t="s">
        <v>154</v>
      </c>
      <c r="AG49" s="154">
        <v>0.1099369482246252</v>
      </c>
      <c r="AH49" s="117">
        <v>1</v>
      </c>
      <c r="AI49" s="64">
        <v>4.0999999999999995E-2</v>
      </c>
      <c r="AJ49" s="123">
        <v>30.7</v>
      </c>
      <c r="AK49" s="123">
        <v>9.1</v>
      </c>
      <c r="AL49" s="64">
        <v>1.2E-2</v>
      </c>
      <c r="AM49" s="82">
        <v>0</v>
      </c>
      <c r="AN49" s="81">
        <v>138</v>
      </c>
      <c r="AO49" s="120">
        <v>2.5000000000000001E-2</v>
      </c>
      <c r="AP49" s="117">
        <v>0.14000000000000001</v>
      </c>
      <c r="AQ49" s="117">
        <v>0.14166143544674617</v>
      </c>
      <c r="AR49" s="117">
        <v>2.76629175118421E-3</v>
      </c>
      <c r="AS49" s="117">
        <v>17.020466507903897</v>
      </c>
      <c r="AT49" s="123">
        <v>58.3</v>
      </c>
      <c r="AU49" s="62">
        <v>7121.8819469420114</v>
      </c>
      <c r="AV49" s="62">
        <v>2.8509763809794864</v>
      </c>
      <c r="AW49" s="64">
        <v>1034</v>
      </c>
      <c r="AX49" s="117">
        <v>0.13333333333333333</v>
      </c>
      <c r="AY49" s="117">
        <v>0.13333333333333333</v>
      </c>
      <c r="AZ49" s="117">
        <v>1</v>
      </c>
      <c r="BA49" s="117">
        <v>1</v>
      </c>
      <c r="BB49" s="117">
        <v>0.5</v>
      </c>
      <c r="BC49" s="117">
        <v>1</v>
      </c>
      <c r="BD49" s="117">
        <v>1.5833484863139569</v>
      </c>
      <c r="BE49" s="64">
        <v>76.3</v>
      </c>
      <c r="BF49" s="64">
        <v>1</v>
      </c>
      <c r="BG49" s="157">
        <v>87.2</v>
      </c>
      <c r="BH49" s="157">
        <v>6936.8742226080003</v>
      </c>
      <c r="BI49" s="151">
        <v>418.01345824999999</v>
      </c>
      <c r="BJ49" s="82">
        <v>112179.2049</v>
      </c>
      <c r="BK49" s="82">
        <v>1033900.0000000001</v>
      </c>
      <c r="BL49" s="82">
        <v>1374050.0037469999</v>
      </c>
    </row>
    <row r="50" spans="1:64" ht="15.75">
      <c r="A50" s="329" t="s">
        <v>258</v>
      </c>
      <c r="B50" s="331" t="s">
        <v>267</v>
      </c>
      <c r="C50" s="328" t="s">
        <v>104</v>
      </c>
      <c r="D50" s="369">
        <v>0</v>
      </c>
      <c r="E50" s="369">
        <v>0</v>
      </c>
      <c r="F50" s="61">
        <v>0</v>
      </c>
      <c r="G50" s="61">
        <v>0</v>
      </c>
      <c r="H50" s="61">
        <v>29583.957401417003</v>
      </c>
      <c r="I50" s="62">
        <v>0.3</v>
      </c>
      <c r="J50" s="61">
        <v>13721.927619208587</v>
      </c>
      <c r="K50" s="61">
        <v>9</v>
      </c>
      <c r="L50" s="61">
        <v>0</v>
      </c>
      <c r="M50" s="125">
        <v>0.32471036911010742</v>
      </c>
      <c r="N50" s="62">
        <v>4.1080556809902191E-2</v>
      </c>
      <c r="O50" s="79">
        <v>0.71299999999999997</v>
      </c>
      <c r="P50" s="79" t="s">
        <v>154</v>
      </c>
      <c r="Q50" s="62">
        <v>6.5465317156170597</v>
      </c>
      <c r="R50" s="61">
        <v>30.5</v>
      </c>
      <c r="S50" s="61">
        <v>16.5</v>
      </c>
      <c r="T50" s="61">
        <v>99.9</v>
      </c>
      <c r="U50" s="61">
        <v>100</v>
      </c>
      <c r="V50" s="61">
        <v>32.5</v>
      </c>
      <c r="W50" s="61">
        <v>67.5</v>
      </c>
      <c r="X50" s="62">
        <v>44.6</v>
      </c>
      <c r="Y50" s="62">
        <v>55.4</v>
      </c>
      <c r="Z50" s="79">
        <v>0.23599999999999999</v>
      </c>
      <c r="AA50" s="81">
        <v>16320989</v>
      </c>
      <c r="AB50" s="117">
        <v>1152.69</v>
      </c>
      <c r="AC50" s="117">
        <v>1464.49</v>
      </c>
      <c r="AD50" s="117">
        <v>2.4441774763720701</v>
      </c>
      <c r="AE50" s="154">
        <v>0</v>
      </c>
      <c r="AF50" s="117" t="s">
        <v>154</v>
      </c>
      <c r="AG50" s="154">
        <v>0.1099369482246252</v>
      </c>
      <c r="AH50" s="117">
        <v>1</v>
      </c>
      <c r="AI50" s="64">
        <v>6.6000000000000003E-2</v>
      </c>
      <c r="AJ50" s="123">
        <v>57.2</v>
      </c>
      <c r="AK50" s="123">
        <v>14.4</v>
      </c>
      <c r="AL50" s="64">
        <v>0.01</v>
      </c>
      <c r="AM50" s="82">
        <v>0</v>
      </c>
      <c r="AN50" s="81">
        <v>138</v>
      </c>
      <c r="AO50" s="120">
        <v>2.5000000000000001E-2</v>
      </c>
      <c r="AP50" s="117">
        <v>0.14000000000000001</v>
      </c>
      <c r="AQ50" s="117">
        <v>0.15545472479779049</v>
      </c>
      <c r="AR50" s="117">
        <v>2.76629175118421E-3</v>
      </c>
      <c r="AS50" s="117">
        <v>17.020466507903897</v>
      </c>
      <c r="AT50" s="123">
        <v>58.3</v>
      </c>
      <c r="AU50" s="62">
        <v>1620.09194596507</v>
      </c>
      <c r="AV50" s="62">
        <v>2.8509763809794864</v>
      </c>
      <c r="AW50" s="64">
        <v>1221</v>
      </c>
      <c r="AX50" s="117">
        <v>0.13333333333333333</v>
      </c>
      <c r="AY50" s="117">
        <v>0.13333333333333333</v>
      </c>
      <c r="AZ50" s="117">
        <v>1</v>
      </c>
      <c r="BA50" s="117">
        <v>1</v>
      </c>
      <c r="BB50" s="117">
        <v>0.5</v>
      </c>
      <c r="BC50" s="117">
        <v>1</v>
      </c>
      <c r="BD50" s="117">
        <v>0.39096792404413649</v>
      </c>
      <c r="BE50" s="64">
        <v>92.2</v>
      </c>
      <c r="BF50" s="64">
        <v>1</v>
      </c>
      <c r="BG50" s="157">
        <v>75.7</v>
      </c>
      <c r="BH50" s="157">
        <v>8124.734228413</v>
      </c>
      <c r="BI50" s="151">
        <v>418.01345824999999</v>
      </c>
      <c r="BJ50" s="82">
        <v>164834.46100000001</v>
      </c>
      <c r="BK50" s="82">
        <v>1948500</v>
      </c>
      <c r="BL50" s="82">
        <v>1746526.9868369999</v>
      </c>
    </row>
    <row r="51" spans="1:64" ht="15.75">
      <c r="A51" s="329" t="s">
        <v>258</v>
      </c>
      <c r="B51" s="331" t="s">
        <v>268</v>
      </c>
      <c r="C51" s="328" t="s">
        <v>108</v>
      </c>
      <c r="D51" s="369">
        <v>6085.6134774421062</v>
      </c>
      <c r="E51" s="369">
        <v>0</v>
      </c>
      <c r="F51" s="61">
        <v>11.085172</v>
      </c>
      <c r="G51" s="61">
        <v>0</v>
      </c>
      <c r="H51" s="61">
        <v>13439.770500921499</v>
      </c>
      <c r="I51" s="62">
        <v>0.45</v>
      </c>
      <c r="J51" s="61">
        <v>0</v>
      </c>
      <c r="K51" s="61">
        <v>9</v>
      </c>
      <c r="L51" s="61">
        <v>0</v>
      </c>
      <c r="M51" s="125">
        <v>0.32471036911010742</v>
      </c>
      <c r="N51" s="62">
        <v>4.1080556809902191E-2</v>
      </c>
      <c r="O51" s="79">
        <v>0.71299999999999997</v>
      </c>
      <c r="P51" s="79" t="s">
        <v>154</v>
      </c>
      <c r="Q51" s="62">
        <v>6.5465317156170597</v>
      </c>
      <c r="R51" s="61">
        <v>9.9</v>
      </c>
      <c r="S51" s="61">
        <v>42.8</v>
      </c>
      <c r="T51" s="61">
        <v>99.9</v>
      </c>
      <c r="U51" s="61">
        <v>100</v>
      </c>
      <c r="V51" s="61">
        <v>28.6</v>
      </c>
      <c r="W51" s="61">
        <v>71.400000000000006</v>
      </c>
      <c r="X51" s="62">
        <v>41.4</v>
      </c>
      <c r="Y51" s="62">
        <v>58.6</v>
      </c>
      <c r="Z51" s="79">
        <v>0.29599999999999999</v>
      </c>
      <c r="AA51" s="81">
        <v>16320989</v>
      </c>
      <c r="AB51" s="117">
        <v>1152.69</v>
      </c>
      <c r="AC51" s="117">
        <v>1464.49</v>
      </c>
      <c r="AD51" s="117">
        <v>2.4441774763720701</v>
      </c>
      <c r="AE51" s="154">
        <v>0</v>
      </c>
      <c r="AF51" s="117" t="s">
        <v>154</v>
      </c>
      <c r="AG51" s="154">
        <v>0.1099369482246252</v>
      </c>
      <c r="AH51" s="117">
        <v>1</v>
      </c>
      <c r="AI51" s="64">
        <v>8.4000000000000005E-2</v>
      </c>
      <c r="AJ51" s="123">
        <v>39.5</v>
      </c>
      <c r="AK51" s="123">
        <v>8.5</v>
      </c>
      <c r="AL51" s="64">
        <v>1.1000000000000001E-2</v>
      </c>
      <c r="AM51" s="82">
        <v>0</v>
      </c>
      <c r="AN51" s="81">
        <v>138</v>
      </c>
      <c r="AO51" s="120">
        <v>2.5000000000000001E-2</v>
      </c>
      <c r="AP51" s="117">
        <v>0.14000000000000001</v>
      </c>
      <c r="AQ51" s="117">
        <v>0.30488422759284595</v>
      </c>
      <c r="AR51" s="117">
        <v>2.76629175118421E-3</v>
      </c>
      <c r="AS51" s="117">
        <v>17.020466507903897</v>
      </c>
      <c r="AT51" s="123">
        <v>58.3</v>
      </c>
      <c r="AU51" s="62">
        <v>1569.0433504303517</v>
      </c>
      <c r="AV51" s="62">
        <v>2.8509763809794864</v>
      </c>
      <c r="AW51" s="64">
        <v>4859</v>
      </c>
      <c r="AX51" s="117">
        <v>0.13333333333333333</v>
      </c>
      <c r="AY51" s="117">
        <v>0.13333333333333333</v>
      </c>
      <c r="AZ51" s="117">
        <v>1</v>
      </c>
      <c r="BA51" s="117">
        <v>1</v>
      </c>
      <c r="BB51" s="117">
        <v>0.5</v>
      </c>
      <c r="BC51" s="117">
        <v>1</v>
      </c>
      <c r="BD51" s="117">
        <v>0.52898320640984298</v>
      </c>
      <c r="BE51" s="64">
        <v>69.5</v>
      </c>
      <c r="BF51" s="64">
        <v>1</v>
      </c>
      <c r="BG51" s="157">
        <v>58.7</v>
      </c>
      <c r="BH51" s="157">
        <v>6017.7403541700005</v>
      </c>
      <c r="BI51" s="151">
        <v>418.01345824999999</v>
      </c>
      <c r="BJ51" s="82">
        <v>14337.74725</v>
      </c>
      <c r="BK51" s="82">
        <v>4031300</v>
      </c>
      <c r="BL51" s="82">
        <v>3435509.7747459998</v>
      </c>
    </row>
    <row r="52" spans="1:64" ht="15.75">
      <c r="A52" s="329" t="s">
        <v>258</v>
      </c>
      <c r="B52" s="331" t="s">
        <v>269</v>
      </c>
      <c r="C52" s="328" t="s">
        <v>110</v>
      </c>
      <c r="D52" s="369">
        <v>4790.449266010527</v>
      </c>
      <c r="E52" s="369">
        <v>0</v>
      </c>
      <c r="F52" s="61">
        <v>4014.50299</v>
      </c>
      <c r="G52" s="61">
        <v>2812.2033799999999</v>
      </c>
      <c r="H52" s="61">
        <v>12902.618212891</v>
      </c>
      <c r="I52" s="62">
        <v>0.35</v>
      </c>
      <c r="J52" s="61">
        <v>0</v>
      </c>
      <c r="K52" s="61">
        <v>9</v>
      </c>
      <c r="L52" s="61">
        <v>0</v>
      </c>
      <c r="M52" s="125">
        <v>0.32471036911010742</v>
      </c>
      <c r="N52" s="62">
        <v>4.1080556809902191E-2</v>
      </c>
      <c r="O52" s="79">
        <v>0.68799999999999994</v>
      </c>
      <c r="P52" s="79" t="s">
        <v>154</v>
      </c>
      <c r="Q52" s="62">
        <v>6.5465317156170597</v>
      </c>
      <c r="R52" s="61">
        <v>36.200000000000003</v>
      </c>
      <c r="S52" s="61">
        <v>26.4</v>
      </c>
      <c r="T52" s="61">
        <v>99.9</v>
      </c>
      <c r="U52" s="61">
        <v>100</v>
      </c>
      <c r="V52" s="61">
        <v>17.600000000000001</v>
      </c>
      <c r="W52" s="61">
        <v>82.4</v>
      </c>
      <c r="X52" s="62">
        <v>40.200000000000003</v>
      </c>
      <c r="Y52" s="62">
        <v>59.8</v>
      </c>
      <c r="Z52" s="79">
        <v>0.27600000000000002</v>
      </c>
      <c r="AA52" s="81">
        <v>16320989</v>
      </c>
      <c r="AB52" s="117">
        <v>1152.69</v>
      </c>
      <c r="AC52" s="117">
        <v>1464.49</v>
      </c>
      <c r="AD52" s="117">
        <v>2.4441774763720701</v>
      </c>
      <c r="AE52" s="154">
        <v>0</v>
      </c>
      <c r="AF52" s="117" t="s">
        <v>154</v>
      </c>
      <c r="AG52" s="154">
        <v>0.1099369482246252</v>
      </c>
      <c r="AH52" s="117">
        <v>7</v>
      </c>
      <c r="AI52" s="64">
        <v>7.0000000000000007E-2</v>
      </c>
      <c r="AJ52" s="123">
        <v>24.7</v>
      </c>
      <c r="AK52" s="123">
        <v>12.8</v>
      </c>
      <c r="AL52" s="64">
        <v>1.1000000000000001E-2</v>
      </c>
      <c r="AM52" s="82">
        <v>0</v>
      </c>
      <c r="AN52" s="81">
        <v>138</v>
      </c>
      <c r="AO52" s="120">
        <v>2.5000000000000001E-2</v>
      </c>
      <c r="AP52" s="117">
        <v>0.14000000000000001</v>
      </c>
      <c r="AQ52" s="117">
        <v>0.21137635210742262</v>
      </c>
      <c r="AR52" s="117">
        <v>2.76629175118421E-3</v>
      </c>
      <c r="AS52" s="117">
        <v>17.020466507903897</v>
      </c>
      <c r="AT52" s="123">
        <v>58.3</v>
      </c>
      <c r="AU52" s="62">
        <v>1320.5586955155368</v>
      </c>
      <c r="AV52" s="62">
        <v>2.8509763809794864</v>
      </c>
      <c r="AW52" s="64">
        <v>5217</v>
      </c>
      <c r="AX52" s="117">
        <v>0.13333333333333333</v>
      </c>
      <c r="AY52" s="117">
        <v>0.13333333333333333</v>
      </c>
      <c r="AZ52" s="117">
        <v>1</v>
      </c>
      <c r="BA52" s="117">
        <v>1</v>
      </c>
      <c r="BB52" s="117">
        <v>0.5</v>
      </c>
      <c r="BC52" s="117">
        <v>1</v>
      </c>
      <c r="BD52" s="117">
        <v>0.48244896471274423</v>
      </c>
      <c r="BE52" s="64">
        <v>59.3</v>
      </c>
      <c r="BF52" s="64">
        <v>1</v>
      </c>
      <c r="BG52" s="157">
        <v>72.5</v>
      </c>
      <c r="BH52" s="157">
        <v>5220.885751625</v>
      </c>
      <c r="BI52" s="151">
        <v>418.01345824999999</v>
      </c>
      <c r="BJ52" s="82">
        <v>19898.841560000001</v>
      </c>
      <c r="BK52" s="82">
        <v>2743200</v>
      </c>
      <c r="BL52" s="82">
        <v>2596909.804277</v>
      </c>
    </row>
    <row r="53" spans="1:64" ht="15.75">
      <c r="A53" s="329" t="s">
        <v>258</v>
      </c>
      <c r="B53" s="330" t="s">
        <v>270</v>
      </c>
      <c r="C53" s="328" t="s">
        <v>109</v>
      </c>
      <c r="D53" s="369">
        <v>1675.3749458463158</v>
      </c>
      <c r="E53" s="369">
        <v>0</v>
      </c>
      <c r="F53" s="61">
        <v>0</v>
      </c>
      <c r="G53" s="61">
        <v>0</v>
      </c>
      <c r="H53" s="61">
        <v>4234.5981564875001</v>
      </c>
      <c r="I53" s="62">
        <v>0.7</v>
      </c>
      <c r="J53" s="61">
        <v>0</v>
      </c>
      <c r="K53" s="61">
        <v>9</v>
      </c>
      <c r="L53" s="61">
        <v>0</v>
      </c>
      <c r="M53" s="125">
        <v>0.32471036911010742</v>
      </c>
      <c r="N53" s="62">
        <v>4.1080556809902191E-2</v>
      </c>
      <c r="O53" s="79">
        <v>0.74199999999999999</v>
      </c>
      <c r="P53" s="79" t="s">
        <v>154</v>
      </c>
      <c r="Q53" s="62">
        <v>6.5465317156170597</v>
      </c>
      <c r="R53" s="61">
        <v>38</v>
      </c>
      <c r="S53" s="61">
        <v>16.100000000000001</v>
      </c>
      <c r="T53" s="61">
        <v>99.9</v>
      </c>
      <c r="U53" s="61">
        <v>100</v>
      </c>
      <c r="V53" s="61">
        <v>26.7</v>
      </c>
      <c r="W53" s="61">
        <v>73.3</v>
      </c>
      <c r="X53" s="62">
        <v>42.7</v>
      </c>
      <c r="Y53" s="62">
        <v>57.3</v>
      </c>
      <c r="Z53" s="79">
        <v>0.22700000000000001</v>
      </c>
      <c r="AA53" s="81">
        <v>16320989</v>
      </c>
      <c r="AB53" s="117">
        <v>1152.69</v>
      </c>
      <c r="AC53" s="117">
        <v>1464.49</v>
      </c>
      <c r="AD53" s="117">
        <v>2.4441774763720701</v>
      </c>
      <c r="AE53" s="154">
        <v>0</v>
      </c>
      <c r="AF53" s="117" t="s">
        <v>154</v>
      </c>
      <c r="AG53" s="154">
        <v>0.1099369482246252</v>
      </c>
      <c r="AH53" s="117">
        <v>1</v>
      </c>
      <c r="AI53" s="64">
        <v>0.14300000000000002</v>
      </c>
      <c r="AJ53" s="123">
        <v>34.9</v>
      </c>
      <c r="AK53" s="123">
        <v>13</v>
      </c>
      <c r="AL53" s="64">
        <v>0.02</v>
      </c>
      <c r="AM53" s="82">
        <v>70060</v>
      </c>
      <c r="AN53" s="81">
        <v>138</v>
      </c>
      <c r="AO53" s="120">
        <v>2.5000000000000001E-2</v>
      </c>
      <c r="AP53" s="117">
        <v>0.14000000000000001</v>
      </c>
      <c r="AQ53" s="117">
        <v>0.33759145279293928</v>
      </c>
      <c r="AR53" s="117">
        <v>2.76629175118421E-3</v>
      </c>
      <c r="AS53" s="117">
        <v>17.020466507903897</v>
      </c>
      <c r="AT53" s="123">
        <v>58.3</v>
      </c>
      <c r="AU53" s="62">
        <v>2142.9839247185455</v>
      </c>
      <c r="AV53" s="62">
        <v>2.8509763809794864</v>
      </c>
      <c r="AW53" s="64">
        <v>747</v>
      </c>
      <c r="AX53" s="117">
        <v>0.13333333333333333</v>
      </c>
      <c r="AY53" s="117">
        <v>0.13333333333333333</v>
      </c>
      <c r="AZ53" s="117">
        <v>1</v>
      </c>
      <c r="BA53" s="117">
        <v>1</v>
      </c>
      <c r="BB53" s="117">
        <v>0.5</v>
      </c>
      <c r="BC53" s="117">
        <v>1</v>
      </c>
      <c r="BD53" s="117">
        <v>0.67762007739585717</v>
      </c>
      <c r="BE53" s="64">
        <v>81.099999999999994</v>
      </c>
      <c r="BF53" s="64">
        <v>1</v>
      </c>
      <c r="BG53" s="157">
        <v>82.2</v>
      </c>
      <c r="BH53" s="157">
        <v>3477.0634513949999</v>
      </c>
      <c r="BI53" s="151">
        <v>418.01345824999999</v>
      </c>
      <c r="BJ53" s="82">
        <v>4897.0471349999998</v>
      </c>
      <c r="BK53" s="82">
        <v>878600</v>
      </c>
      <c r="BL53" s="82">
        <v>888640.75607200002</v>
      </c>
    </row>
    <row r="54" spans="1:64" ht="15.75">
      <c r="A54" s="329" t="s">
        <v>258</v>
      </c>
      <c r="B54" s="330" t="s">
        <v>271</v>
      </c>
      <c r="C54" s="328" t="s">
        <v>111</v>
      </c>
      <c r="D54" s="369">
        <v>6648.9770416652627</v>
      </c>
      <c r="E54" s="369">
        <v>0</v>
      </c>
      <c r="F54" s="61">
        <v>2876.7145569999998</v>
      </c>
      <c r="G54" s="61">
        <v>2722.3350609999998</v>
      </c>
      <c r="H54" s="61">
        <v>15362.235841406</v>
      </c>
      <c r="I54" s="62">
        <v>0.55000000000000004</v>
      </c>
      <c r="J54" s="61">
        <v>0</v>
      </c>
      <c r="K54" s="61">
        <v>9</v>
      </c>
      <c r="L54" s="61">
        <v>0</v>
      </c>
      <c r="M54" s="125">
        <v>0.32471036911010742</v>
      </c>
      <c r="N54" s="62">
        <v>4.1080556809902191E-2</v>
      </c>
      <c r="O54" s="79">
        <v>0.80700000000000005</v>
      </c>
      <c r="P54" s="79" t="s">
        <v>154</v>
      </c>
      <c r="Q54" s="62">
        <v>6.5465317156170597</v>
      </c>
      <c r="R54" s="61">
        <v>28.8</v>
      </c>
      <c r="S54" s="61">
        <v>17.100000000000001</v>
      </c>
      <c r="T54" s="61">
        <v>99.9</v>
      </c>
      <c r="U54" s="61">
        <v>100</v>
      </c>
      <c r="V54" s="61">
        <v>28.4</v>
      </c>
      <c r="W54" s="61">
        <v>71.599999999999994</v>
      </c>
      <c r="X54" s="62">
        <v>44.1</v>
      </c>
      <c r="Y54" s="62">
        <v>55.9</v>
      </c>
      <c r="Z54" s="79">
        <v>0.314</v>
      </c>
      <c r="AA54" s="81">
        <v>16320989</v>
      </c>
      <c r="AB54" s="117">
        <v>1152.69</v>
      </c>
      <c r="AC54" s="117">
        <v>1464.49</v>
      </c>
      <c r="AD54" s="117">
        <v>2.4441774763720701</v>
      </c>
      <c r="AE54" s="154">
        <v>0</v>
      </c>
      <c r="AF54" s="117" t="s">
        <v>154</v>
      </c>
      <c r="AG54" s="154">
        <v>0.1099369482246252</v>
      </c>
      <c r="AH54" s="117">
        <v>1</v>
      </c>
      <c r="AI54" s="64">
        <v>0.159</v>
      </c>
      <c r="AJ54" s="123">
        <v>35.299999999999997</v>
      </c>
      <c r="AK54" s="123">
        <v>12.8</v>
      </c>
      <c r="AL54" s="64">
        <v>9.0000000000000011E-3</v>
      </c>
      <c r="AM54" s="82">
        <v>0</v>
      </c>
      <c r="AN54" s="81">
        <v>138</v>
      </c>
      <c r="AO54" s="120">
        <v>2.5000000000000001E-2</v>
      </c>
      <c r="AP54" s="117">
        <v>0.14000000000000001</v>
      </c>
      <c r="AQ54" s="117">
        <v>0.62515030060120247</v>
      </c>
      <c r="AR54" s="117">
        <v>2.76629175118421E-3</v>
      </c>
      <c r="AS54" s="117">
        <v>17.020466507903897</v>
      </c>
      <c r="AT54" s="123">
        <v>58.3</v>
      </c>
      <c r="AU54" s="62">
        <v>3129.3269149425423</v>
      </c>
      <c r="AV54" s="62">
        <v>2.8509763809794864</v>
      </c>
      <c r="AW54" s="64">
        <v>112</v>
      </c>
      <c r="AX54" s="117">
        <v>0.13333333333333333</v>
      </c>
      <c r="AY54" s="117">
        <v>0.13333333333333333</v>
      </c>
      <c r="AZ54" s="117">
        <v>1</v>
      </c>
      <c r="BA54" s="117">
        <v>1</v>
      </c>
      <c r="BB54" s="117">
        <v>0.5</v>
      </c>
      <c r="BC54" s="117">
        <v>1</v>
      </c>
      <c r="BD54" s="117">
        <v>0.50473993944960371</v>
      </c>
      <c r="BE54" s="64">
        <v>57.4</v>
      </c>
      <c r="BF54" s="64">
        <v>1</v>
      </c>
      <c r="BG54" s="157">
        <v>74</v>
      </c>
      <c r="BH54" s="157">
        <v>16420.951702158</v>
      </c>
      <c r="BI54" s="151">
        <v>418.01345824999999</v>
      </c>
      <c r="BJ54" s="82">
        <v>15074.149429999999</v>
      </c>
      <c r="BK54" s="82">
        <v>2939700</v>
      </c>
      <c r="BL54" s="82">
        <v>3763531.1666060002</v>
      </c>
    </row>
    <row r="55" spans="1:64" ht="15.75">
      <c r="A55" s="341" t="s">
        <v>258</v>
      </c>
      <c r="B55" s="342" t="s">
        <v>272</v>
      </c>
      <c r="C55" s="343" t="s">
        <v>112</v>
      </c>
      <c r="D55" s="371">
        <v>3737.651857246316</v>
      </c>
      <c r="E55" s="371">
        <v>0</v>
      </c>
      <c r="F55" s="109">
        <v>0</v>
      </c>
      <c r="G55" s="109">
        <v>0</v>
      </c>
      <c r="H55" s="109">
        <v>29.776265386000002</v>
      </c>
      <c r="I55" s="110">
        <v>0.75</v>
      </c>
      <c r="J55" s="109">
        <v>0</v>
      </c>
      <c r="K55" s="109">
        <v>9</v>
      </c>
      <c r="L55" s="109">
        <v>0</v>
      </c>
      <c r="M55" s="129">
        <v>0.32471036911010742</v>
      </c>
      <c r="N55" s="110">
        <v>4.1080556809902191E-2</v>
      </c>
      <c r="O55" s="111">
        <v>0.80700000000000005</v>
      </c>
      <c r="P55" s="111" t="s">
        <v>154</v>
      </c>
      <c r="Q55" s="110">
        <v>6.5465317156170597</v>
      </c>
      <c r="R55" s="109">
        <v>20.2</v>
      </c>
      <c r="S55" s="109">
        <v>17.399999999999999</v>
      </c>
      <c r="T55" s="109">
        <v>99.9</v>
      </c>
      <c r="U55" s="109">
        <v>100</v>
      </c>
      <c r="V55" s="109">
        <v>25</v>
      </c>
      <c r="W55" s="109">
        <v>75</v>
      </c>
      <c r="X55" s="110">
        <v>46.3</v>
      </c>
      <c r="Y55" s="110">
        <v>53.7</v>
      </c>
      <c r="Z55" s="111">
        <v>0.30099999999999999</v>
      </c>
      <c r="AA55" s="113">
        <v>16320989</v>
      </c>
      <c r="AB55" s="118">
        <v>1152.69</v>
      </c>
      <c r="AC55" s="118">
        <v>1464.49</v>
      </c>
      <c r="AD55" s="118">
        <v>2.4441774763720701</v>
      </c>
      <c r="AE55" s="155">
        <v>4.4536817102137769E-4</v>
      </c>
      <c r="AF55" s="118" t="s">
        <v>154</v>
      </c>
      <c r="AG55" s="155">
        <v>0.1099369482246252</v>
      </c>
      <c r="AH55" s="118">
        <v>1</v>
      </c>
      <c r="AI55" s="112">
        <v>0.187</v>
      </c>
      <c r="AJ55" s="124">
        <v>34.299999999999997</v>
      </c>
      <c r="AK55" s="124">
        <v>14</v>
      </c>
      <c r="AL55" s="112">
        <v>6.9999999999999993E-3</v>
      </c>
      <c r="AM55" s="149">
        <v>0</v>
      </c>
      <c r="AN55" s="113">
        <v>138</v>
      </c>
      <c r="AO55" s="121">
        <v>2.5000000000000001E-2</v>
      </c>
      <c r="AP55" s="118">
        <v>0.14000000000000001</v>
      </c>
      <c r="AQ55" s="118">
        <v>1.5832586284177501</v>
      </c>
      <c r="AR55" s="118">
        <v>2.76629175118421E-3</v>
      </c>
      <c r="AS55" s="118">
        <v>17.020466507903897</v>
      </c>
      <c r="AT55" s="124">
        <v>58.3</v>
      </c>
      <c r="AU55" s="110">
        <v>5200.6266733137772</v>
      </c>
      <c r="AV55" s="110">
        <v>2.8509763809794864</v>
      </c>
      <c r="AW55" s="112">
        <v>391</v>
      </c>
      <c r="AX55" s="118">
        <v>0.13333333333333333</v>
      </c>
      <c r="AY55" s="118">
        <v>0.13333333333333333</v>
      </c>
      <c r="AZ55" s="118">
        <v>1</v>
      </c>
      <c r="BA55" s="118">
        <v>1</v>
      </c>
      <c r="BB55" s="118">
        <v>0.5</v>
      </c>
      <c r="BC55" s="118">
        <v>1</v>
      </c>
      <c r="BD55" s="118">
        <v>1.4936434460592509</v>
      </c>
      <c r="BE55" s="112">
        <v>224.1</v>
      </c>
      <c r="BF55" s="112">
        <v>1</v>
      </c>
      <c r="BG55" s="158">
        <v>98.1</v>
      </c>
      <c r="BH55" s="158">
        <v>1580.7157779910001</v>
      </c>
      <c r="BI55" s="152">
        <v>418.01345824999999</v>
      </c>
      <c r="BJ55" s="149">
        <v>328.00857159999998</v>
      </c>
      <c r="BK55" s="149">
        <v>2862400</v>
      </c>
      <c r="BL55" s="149">
        <v>1577931.3796900001</v>
      </c>
    </row>
  </sheetData>
  <sortState xmlns:xlrd2="http://schemas.microsoft.com/office/spreadsheetml/2017/richdata2" ref="B5:BL164">
    <sortCondition ref="B5:B164"/>
  </sortState>
  <phoneticPr fontId="115"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M67"/>
  <sheetViews>
    <sheetView zoomScale="59" zoomScaleNormal="59" workbookViewId="0">
      <pane ySplit="2" topLeftCell="A66" activePane="bottomLeft" state="frozen"/>
      <selection pane="bottomLeft" activeCell="J9" sqref="J9"/>
    </sheetView>
  </sheetViews>
  <sheetFormatPr defaultColWidth="9.140625" defaultRowHeight="15"/>
  <cols>
    <col min="1" max="1" width="13.140625" style="12" customWidth="1"/>
    <col min="2" max="2" width="15.42578125" style="12" customWidth="1"/>
    <col min="3" max="3" width="23.42578125" style="12" customWidth="1"/>
    <col min="4" max="4" width="22" style="12" customWidth="1"/>
    <col min="5" max="5" width="24" style="12" customWidth="1"/>
    <col min="6" max="6" width="57.140625" style="12" customWidth="1"/>
    <col min="7" max="7" width="67.140625" style="12" customWidth="1"/>
    <col min="8" max="8" width="57.140625" style="12" customWidth="1"/>
    <col min="9" max="9" width="40.140625" style="12" customWidth="1"/>
    <col min="10" max="10" width="57.140625" style="12" customWidth="1"/>
    <col min="11" max="11" width="31.42578125" style="12" customWidth="1"/>
    <col min="12" max="12" width="33.85546875" style="12" customWidth="1"/>
    <col min="13" max="13" width="64.85546875" style="12" customWidth="1"/>
    <col min="14" max="16384" width="9.140625" style="12"/>
  </cols>
  <sheetData>
    <row r="1" spans="1:13" s="1" customFormat="1">
      <c r="A1" s="243"/>
      <c r="B1" s="243"/>
      <c r="C1" s="243"/>
      <c r="D1" s="243"/>
      <c r="E1" s="243"/>
      <c r="F1" s="243"/>
      <c r="G1" s="243"/>
      <c r="H1" s="243"/>
      <c r="I1" s="243"/>
      <c r="J1" s="243"/>
      <c r="K1" s="243"/>
      <c r="L1" s="243"/>
      <c r="M1" s="243"/>
    </row>
    <row r="2" spans="1:13" ht="15.75" thickBot="1">
      <c r="A2" s="39" t="s">
        <v>446</v>
      </c>
      <c r="B2" s="39" t="s">
        <v>447</v>
      </c>
      <c r="C2" s="39" t="s">
        <v>448</v>
      </c>
      <c r="D2" s="39" t="s">
        <v>449</v>
      </c>
      <c r="E2" s="39" t="s">
        <v>450</v>
      </c>
      <c r="F2" s="39" t="s">
        <v>451</v>
      </c>
      <c r="G2" s="39" t="s">
        <v>452</v>
      </c>
      <c r="H2" s="39" t="s">
        <v>453</v>
      </c>
      <c r="I2" s="39" t="s">
        <v>454</v>
      </c>
      <c r="J2" s="39" t="s">
        <v>455</v>
      </c>
      <c r="K2" s="39" t="s">
        <v>456</v>
      </c>
      <c r="L2" s="39" t="s">
        <v>457</v>
      </c>
      <c r="M2" s="39" t="s">
        <v>23</v>
      </c>
    </row>
    <row r="3" spans="1:13" ht="75" customHeight="1">
      <c r="A3" s="143" t="s">
        <v>458</v>
      </c>
      <c r="B3" s="45" t="s">
        <v>281</v>
      </c>
      <c r="C3" s="45" t="s">
        <v>277</v>
      </c>
      <c r="D3" s="46" t="s">
        <v>47</v>
      </c>
      <c r="E3" s="45" t="s">
        <v>459</v>
      </c>
      <c r="F3" s="45" t="s">
        <v>460</v>
      </c>
      <c r="G3" s="45" t="s">
        <v>461</v>
      </c>
      <c r="H3" s="45" t="s">
        <v>462</v>
      </c>
      <c r="I3" s="45"/>
      <c r="J3" s="45" t="s">
        <v>463</v>
      </c>
      <c r="K3" s="45" t="s">
        <v>464</v>
      </c>
      <c r="L3" s="45"/>
      <c r="M3" s="46" t="s">
        <v>161</v>
      </c>
    </row>
    <row r="4" spans="1:13" ht="75" customHeight="1">
      <c r="A4" s="144" t="s">
        <v>458</v>
      </c>
      <c r="B4" s="46" t="s">
        <v>281</v>
      </c>
      <c r="C4" s="46" t="s">
        <v>277</v>
      </c>
      <c r="D4" s="46" t="s">
        <v>48</v>
      </c>
      <c r="E4" s="46" t="s">
        <v>465</v>
      </c>
      <c r="F4" s="46" t="s">
        <v>466</v>
      </c>
      <c r="G4" s="46" t="s">
        <v>467</v>
      </c>
      <c r="H4" s="46" t="s">
        <v>462</v>
      </c>
      <c r="I4" s="45"/>
      <c r="J4" s="45" t="s">
        <v>463</v>
      </c>
      <c r="K4" s="45" t="s">
        <v>464</v>
      </c>
      <c r="L4" s="45"/>
      <c r="M4" s="46" t="s">
        <v>161</v>
      </c>
    </row>
    <row r="5" spans="1:13" ht="75" customHeight="1">
      <c r="A5" s="144" t="s">
        <v>458</v>
      </c>
      <c r="B5" s="46" t="s">
        <v>281</v>
      </c>
      <c r="C5" s="46" t="s">
        <v>277</v>
      </c>
      <c r="D5" s="46" t="s">
        <v>45</v>
      </c>
      <c r="E5" s="46" t="s">
        <v>459</v>
      </c>
      <c r="F5" s="45" t="s">
        <v>468</v>
      </c>
      <c r="G5" s="46" t="s">
        <v>469</v>
      </c>
      <c r="H5" s="46" t="s">
        <v>470</v>
      </c>
      <c r="I5" s="45"/>
      <c r="J5" s="45" t="s">
        <v>463</v>
      </c>
      <c r="K5" s="45" t="s">
        <v>464</v>
      </c>
      <c r="L5" s="45"/>
      <c r="M5" s="46" t="s">
        <v>161</v>
      </c>
    </row>
    <row r="6" spans="1:13" ht="75" customHeight="1">
      <c r="A6" s="144" t="s">
        <v>458</v>
      </c>
      <c r="B6" s="46" t="s">
        <v>281</v>
      </c>
      <c r="C6" s="46" t="s">
        <v>277</v>
      </c>
      <c r="D6" s="46" t="s">
        <v>46</v>
      </c>
      <c r="E6" s="46" t="s">
        <v>465</v>
      </c>
      <c r="F6" s="46" t="s">
        <v>471</v>
      </c>
      <c r="G6" s="46" t="s">
        <v>472</v>
      </c>
      <c r="H6" s="46" t="s">
        <v>470</v>
      </c>
      <c r="I6" s="45"/>
      <c r="J6" s="45" t="s">
        <v>463</v>
      </c>
      <c r="K6" s="45" t="s">
        <v>464</v>
      </c>
      <c r="L6" s="45"/>
      <c r="M6" s="46" t="s">
        <v>161</v>
      </c>
    </row>
    <row r="7" spans="1:13" ht="75" customHeight="1">
      <c r="A7" s="144" t="s">
        <v>458</v>
      </c>
      <c r="B7" s="46" t="s">
        <v>281</v>
      </c>
      <c r="C7" s="46" t="s">
        <v>279</v>
      </c>
      <c r="D7" s="46" t="s">
        <v>124</v>
      </c>
      <c r="E7" s="46" t="s">
        <v>319</v>
      </c>
      <c r="F7" s="46" t="s">
        <v>473</v>
      </c>
      <c r="G7" s="46" t="s">
        <v>474</v>
      </c>
      <c r="H7" s="46" t="s">
        <v>475</v>
      </c>
      <c r="I7" s="45"/>
      <c r="J7" s="45" t="s">
        <v>476</v>
      </c>
      <c r="K7" s="45" t="s">
        <v>477</v>
      </c>
      <c r="L7" s="45"/>
      <c r="M7" s="46" t="s">
        <v>162</v>
      </c>
    </row>
    <row r="8" spans="1:13" ht="75" customHeight="1">
      <c r="A8" s="144" t="s">
        <v>458</v>
      </c>
      <c r="B8" s="46" t="s">
        <v>281</v>
      </c>
      <c r="C8" s="46" t="s">
        <v>279</v>
      </c>
      <c r="D8" s="46" t="s">
        <v>125</v>
      </c>
      <c r="E8" s="46" t="s">
        <v>326</v>
      </c>
      <c r="F8" s="46" t="s">
        <v>478</v>
      </c>
      <c r="G8" s="46" t="s">
        <v>479</v>
      </c>
      <c r="H8" s="46" t="s">
        <v>475</v>
      </c>
      <c r="I8" s="45"/>
      <c r="J8" s="45" t="s">
        <v>476</v>
      </c>
      <c r="K8" s="45" t="s">
        <v>477</v>
      </c>
      <c r="L8" s="45"/>
      <c r="M8" s="46" t="s">
        <v>162</v>
      </c>
    </row>
    <row r="9" spans="1:13" ht="75" customHeight="1">
      <c r="A9" s="144" t="s">
        <v>458</v>
      </c>
      <c r="B9" s="46" t="s">
        <v>281</v>
      </c>
      <c r="C9" s="46" t="s">
        <v>279</v>
      </c>
      <c r="D9" s="46" t="s">
        <v>126</v>
      </c>
      <c r="E9" s="46" t="s">
        <v>320</v>
      </c>
      <c r="F9" s="46" t="s">
        <v>480</v>
      </c>
      <c r="G9" s="46" t="s">
        <v>481</v>
      </c>
      <c r="H9" s="46" t="s">
        <v>475</v>
      </c>
      <c r="I9" s="45"/>
      <c r="J9" s="45" t="s">
        <v>476</v>
      </c>
      <c r="K9" s="45" t="s">
        <v>477</v>
      </c>
      <c r="L9" s="45"/>
      <c r="M9" s="46" t="s">
        <v>162</v>
      </c>
    </row>
    <row r="10" spans="1:13" ht="75" customHeight="1">
      <c r="A10" s="144" t="s">
        <v>458</v>
      </c>
      <c r="B10" s="46" t="s">
        <v>281</v>
      </c>
      <c r="C10" s="46" t="s">
        <v>279</v>
      </c>
      <c r="D10" s="46" t="s">
        <v>127</v>
      </c>
      <c r="E10" s="46" t="s">
        <v>327</v>
      </c>
      <c r="F10" s="46" t="s">
        <v>482</v>
      </c>
      <c r="G10" s="46" t="s">
        <v>483</v>
      </c>
      <c r="H10" s="46" t="s">
        <v>475</v>
      </c>
      <c r="I10" s="45"/>
      <c r="J10" s="45" t="s">
        <v>476</v>
      </c>
      <c r="K10" s="45" t="s">
        <v>477</v>
      </c>
      <c r="L10" s="45"/>
      <c r="M10" s="46" t="s">
        <v>162</v>
      </c>
    </row>
    <row r="11" spans="1:13" ht="75" customHeight="1">
      <c r="A11" s="144" t="s">
        <v>458</v>
      </c>
      <c r="B11" s="46" t="s">
        <v>281</v>
      </c>
      <c r="C11" s="46" t="s">
        <v>278</v>
      </c>
      <c r="D11" s="46" t="s">
        <v>12</v>
      </c>
      <c r="E11" s="46" t="s">
        <v>318</v>
      </c>
      <c r="F11" s="46" t="s">
        <v>484</v>
      </c>
      <c r="G11" s="46" t="s">
        <v>485</v>
      </c>
      <c r="H11" s="46" t="s">
        <v>486</v>
      </c>
      <c r="I11" s="45"/>
      <c r="J11" s="45" t="s">
        <v>487</v>
      </c>
      <c r="K11" s="45" t="s">
        <v>682</v>
      </c>
      <c r="L11" s="45"/>
      <c r="M11" s="46" t="s">
        <v>188</v>
      </c>
    </row>
    <row r="12" spans="1:13" ht="75" customHeight="1">
      <c r="A12" s="144" t="s">
        <v>458</v>
      </c>
      <c r="B12" s="46" t="s">
        <v>281</v>
      </c>
      <c r="C12" s="46" t="s">
        <v>278</v>
      </c>
      <c r="D12" s="46" t="s">
        <v>13</v>
      </c>
      <c r="E12" s="46" t="s">
        <v>325</v>
      </c>
      <c r="F12" s="46" t="s">
        <v>488</v>
      </c>
      <c r="G12" s="46" t="s">
        <v>489</v>
      </c>
      <c r="H12" s="46" t="s">
        <v>486</v>
      </c>
      <c r="I12" s="45"/>
      <c r="J12" s="45" t="s">
        <v>487</v>
      </c>
      <c r="K12" s="45" t="s">
        <v>682</v>
      </c>
      <c r="L12" s="45"/>
      <c r="M12" s="46" t="s">
        <v>188</v>
      </c>
    </row>
    <row r="13" spans="1:13" ht="75" customHeight="1">
      <c r="A13" s="144" t="s">
        <v>458</v>
      </c>
      <c r="B13" s="46" t="s">
        <v>281</v>
      </c>
      <c r="C13" s="46" t="s">
        <v>280</v>
      </c>
      <c r="D13" s="46" t="s">
        <v>44</v>
      </c>
      <c r="E13" s="46" t="s">
        <v>339</v>
      </c>
      <c r="F13" s="46" t="s">
        <v>490</v>
      </c>
      <c r="G13" s="46" t="s">
        <v>491</v>
      </c>
      <c r="H13" s="46" t="s">
        <v>492</v>
      </c>
      <c r="I13" s="46"/>
      <c r="J13" s="46"/>
      <c r="K13" s="46" t="s">
        <v>493</v>
      </c>
      <c r="L13" s="372"/>
      <c r="M13" s="46" t="s">
        <v>164</v>
      </c>
    </row>
    <row r="14" spans="1:13" ht="75" customHeight="1">
      <c r="A14" s="144" t="s">
        <v>458</v>
      </c>
      <c r="B14" s="46" t="s">
        <v>281</v>
      </c>
      <c r="C14" s="46" t="s">
        <v>280</v>
      </c>
      <c r="D14" s="46" t="s">
        <v>42</v>
      </c>
      <c r="E14" s="46" t="s">
        <v>322</v>
      </c>
      <c r="F14" s="46" t="s">
        <v>494</v>
      </c>
      <c r="G14" s="46" t="s">
        <v>495</v>
      </c>
      <c r="H14" s="46" t="s">
        <v>492</v>
      </c>
      <c r="I14" s="46"/>
      <c r="J14" s="46" t="s">
        <v>496</v>
      </c>
      <c r="K14" s="46" t="s">
        <v>165</v>
      </c>
      <c r="L14" s="46"/>
      <c r="M14" s="46" t="s">
        <v>163</v>
      </c>
    </row>
    <row r="15" spans="1:13" ht="75" customHeight="1">
      <c r="A15" s="144" t="s">
        <v>458</v>
      </c>
      <c r="B15" s="46" t="s">
        <v>281</v>
      </c>
      <c r="C15" s="46" t="s">
        <v>280</v>
      </c>
      <c r="D15" s="46" t="s">
        <v>43</v>
      </c>
      <c r="E15" s="46" t="s">
        <v>328</v>
      </c>
      <c r="F15" s="46" t="s">
        <v>497</v>
      </c>
      <c r="G15" s="46" t="s">
        <v>498</v>
      </c>
      <c r="H15" s="46" t="s">
        <v>492</v>
      </c>
      <c r="I15" s="46"/>
      <c r="J15" s="46" t="s">
        <v>496</v>
      </c>
      <c r="K15" s="46" t="s">
        <v>165</v>
      </c>
      <c r="L15" s="46"/>
      <c r="M15" s="46" t="s">
        <v>163</v>
      </c>
    </row>
    <row r="16" spans="1:13" ht="75" customHeight="1">
      <c r="A16" s="144" t="s">
        <v>458</v>
      </c>
      <c r="B16" s="46" t="s">
        <v>284</v>
      </c>
      <c r="C16" s="46" t="s">
        <v>283</v>
      </c>
      <c r="D16" s="46" t="s">
        <v>128</v>
      </c>
      <c r="E16" s="46" t="s">
        <v>499</v>
      </c>
      <c r="F16" s="46" t="s">
        <v>343</v>
      </c>
      <c r="G16" s="46" t="s">
        <v>500</v>
      </c>
      <c r="H16" s="46" t="s">
        <v>501</v>
      </c>
      <c r="I16" s="46"/>
      <c r="J16" s="46"/>
      <c r="K16" s="46"/>
      <c r="L16" s="46" t="s">
        <v>608</v>
      </c>
      <c r="M16" s="46" t="s">
        <v>194</v>
      </c>
    </row>
    <row r="17" spans="1:13" ht="75" customHeight="1">
      <c r="A17" s="144" t="s">
        <v>458</v>
      </c>
      <c r="B17" s="46" t="s">
        <v>284</v>
      </c>
      <c r="C17" s="46" t="s">
        <v>283</v>
      </c>
      <c r="D17" s="46" t="s">
        <v>129</v>
      </c>
      <c r="E17" s="46" t="s">
        <v>344</v>
      </c>
      <c r="F17" s="46" t="s">
        <v>344</v>
      </c>
      <c r="G17" s="46" t="s">
        <v>502</v>
      </c>
      <c r="H17" s="46" t="s">
        <v>501</v>
      </c>
      <c r="I17" s="46"/>
      <c r="J17" s="46"/>
      <c r="K17" s="46" t="s">
        <v>608</v>
      </c>
      <c r="L17" s="46"/>
      <c r="M17" s="46" t="s">
        <v>194</v>
      </c>
    </row>
    <row r="18" spans="1:13" ht="75" customHeight="1">
      <c r="A18" s="144" t="s">
        <v>458</v>
      </c>
      <c r="B18" s="46" t="s">
        <v>284</v>
      </c>
      <c r="C18" s="46" t="s">
        <v>282</v>
      </c>
      <c r="D18" s="46" t="s">
        <v>40</v>
      </c>
      <c r="E18" s="46" t="s">
        <v>341</v>
      </c>
      <c r="F18" s="46" t="s">
        <v>341</v>
      </c>
      <c r="G18" s="46" t="s">
        <v>503</v>
      </c>
      <c r="H18" s="46" t="s">
        <v>501</v>
      </c>
      <c r="I18" s="46"/>
      <c r="J18" s="46"/>
      <c r="K18" s="46"/>
      <c r="L18" s="46" t="s">
        <v>504</v>
      </c>
      <c r="M18" s="46" t="s">
        <v>166</v>
      </c>
    </row>
    <row r="19" spans="1:13" ht="75" customHeight="1">
      <c r="A19" s="144" t="s">
        <v>458</v>
      </c>
      <c r="B19" s="46" t="s">
        <v>284</v>
      </c>
      <c r="C19" s="46" t="s">
        <v>282</v>
      </c>
      <c r="D19" s="46" t="s">
        <v>41</v>
      </c>
      <c r="E19" s="46" t="s">
        <v>342</v>
      </c>
      <c r="F19" s="46" t="s">
        <v>342</v>
      </c>
      <c r="G19" s="46" t="s">
        <v>505</v>
      </c>
      <c r="H19" s="46" t="s">
        <v>501</v>
      </c>
      <c r="I19" s="46"/>
      <c r="J19" s="46"/>
      <c r="K19" s="46"/>
      <c r="L19" s="46" t="s">
        <v>504</v>
      </c>
      <c r="M19" s="46" t="s">
        <v>166</v>
      </c>
    </row>
    <row r="20" spans="1:13" ht="75" customHeight="1">
      <c r="A20" s="145" t="s">
        <v>506</v>
      </c>
      <c r="B20" s="46" t="s">
        <v>507</v>
      </c>
      <c r="C20" s="46" t="s">
        <v>286</v>
      </c>
      <c r="D20" s="46" t="s">
        <v>14</v>
      </c>
      <c r="E20" s="46" t="s">
        <v>346</v>
      </c>
      <c r="F20" s="46" t="s">
        <v>346</v>
      </c>
      <c r="G20" s="46" t="s">
        <v>508</v>
      </c>
      <c r="H20" s="46" t="s">
        <v>509</v>
      </c>
      <c r="I20" s="46"/>
      <c r="J20" s="46"/>
      <c r="K20" s="46" t="s">
        <v>605</v>
      </c>
      <c r="L20" s="46"/>
      <c r="M20" s="46" t="s">
        <v>206</v>
      </c>
    </row>
    <row r="21" spans="1:13" ht="75" customHeight="1">
      <c r="A21" s="145" t="s">
        <v>506</v>
      </c>
      <c r="B21" s="46" t="s">
        <v>507</v>
      </c>
      <c r="C21" s="46" t="s">
        <v>286</v>
      </c>
      <c r="D21" s="46" t="s">
        <v>15</v>
      </c>
      <c r="E21" s="46" t="s">
        <v>347</v>
      </c>
      <c r="F21" s="46" t="s">
        <v>347</v>
      </c>
      <c r="G21" s="46" t="s">
        <v>510</v>
      </c>
      <c r="H21" s="46" t="s">
        <v>511</v>
      </c>
      <c r="I21" s="46"/>
      <c r="J21" s="46"/>
      <c r="K21" s="46" t="s">
        <v>609</v>
      </c>
      <c r="L21" s="46" t="s">
        <v>609</v>
      </c>
      <c r="M21" s="46" t="s">
        <v>167</v>
      </c>
    </row>
    <row r="22" spans="1:13" ht="75" customHeight="1">
      <c r="A22" s="145" t="s">
        <v>506</v>
      </c>
      <c r="B22" s="46" t="s">
        <v>507</v>
      </c>
      <c r="C22" s="46" t="s">
        <v>286</v>
      </c>
      <c r="D22" s="46" t="s">
        <v>130</v>
      </c>
      <c r="E22" s="46" t="s">
        <v>348</v>
      </c>
      <c r="F22" s="46" t="s">
        <v>512</v>
      </c>
      <c r="G22" s="46" t="s">
        <v>513</v>
      </c>
      <c r="H22" s="46" t="s">
        <v>514</v>
      </c>
      <c r="I22" s="46" t="s">
        <v>515</v>
      </c>
      <c r="J22" s="46"/>
      <c r="K22" s="46" t="s">
        <v>516</v>
      </c>
      <c r="L22" s="46" t="s">
        <v>517</v>
      </c>
      <c r="M22" s="46"/>
    </row>
    <row r="23" spans="1:13" ht="75" customHeight="1">
      <c r="A23" s="145" t="s">
        <v>506</v>
      </c>
      <c r="B23" s="46" t="s">
        <v>507</v>
      </c>
      <c r="C23" s="46" t="s">
        <v>287</v>
      </c>
      <c r="D23" s="46" t="s">
        <v>131</v>
      </c>
      <c r="E23" s="46" t="s">
        <v>390</v>
      </c>
      <c r="F23" s="46" t="s">
        <v>518</v>
      </c>
      <c r="G23" s="46" t="s">
        <v>519</v>
      </c>
      <c r="H23" s="46" t="s">
        <v>520</v>
      </c>
      <c r="I23" s="46"/>
      <c r="J23" s="46" t="s">
        <v>521</v>
      </c>
      <c r="K23" s="46" t="s">
        <v>516</v>
      </c>
      <c r="L23" s="46" t="s">
        <v>522</v>
      </c>
      <c r="M23" s="46"/>
    </row>
    <row r="24" spans="1:13" ht="75" customHeight="1">
      <c r="A24" s="145" t="s">
        <v>506</v>
      </c>
      <c r="B24" s="46" t="s">
        <v>507</v>
      </c>
      <c r="C24" s="46" t="s">
        <v>287</v>
      </c>
      <c r="D24" s="46" t="s">
        <v>132</v>
      </c>
      <c r="E24" s="46" t="s">
        <v>401</v>
      </c>
      <c r="F24" s="46" t="s">
        <v>523</v>
      </c>
      <c r="G24" s="46" t="s">
        <v>524</v>
      </c>
      <c r="H24" s="46" t="s">
        <v>525</v>
      </c>
      <c r="I24" s="46"/>
      <c r="J24" s="46" t="s">
        <v>521</v>
      </c>
      <c r="K24" s="46" t="s">
        <v>516</v>
      </c>
      <c r="L24" s="46" t="s">
        <v>516</v>
      </c>
      <c r="M24" s="46"/>
    </row>
    <row r="25" spans="1:13" ht="75" customHeight="1">
      <c r="A25" s="145" t="s">
        <v>506</v>
      </c>
      <c r="B25" s="46" t="s">
        <v>507</v>
      </c>
      <c r="C25" s="46" t="s">
        <v>287</v>
      </c>
      <c r="D25" s="46" t="s">
        <v>137</v>
      </c>
      <c r="E25" s="46" t="s">
        <v>402</v>
      </c>
      <c r="F25" s="46" t="s">
        <v>402</v>
      </c>
      <c r="G25" s="46" t="s">
        <v>526</v>
      </c>
      <c r="H25" s="46" t="s">
        <v>527</v>
      </c>
      <c r="I25" s="46"/>
      <c r="J25" s="46" t="s">
        <v>521</v>
      </c>
      <c r="K25" s="46" t="s">
        <v>516</v>
      </c>
      <c r="L25" s="46" t="s">
        <v>516</v>
      </c>
      <c r="M25" s="46"/>
    </row>
    <row r="26" spans="1:13" ht="75" customHeight="1">
      <c r="A26" s="145" t="s">
        <v>506</v>
      </c>
      <c r="B26" s="46" t="s">
        <v>507</v>
      </c>
      <c r="C26" s="46" t="s">
        <v>287</v>
      </c>
      <c r="D26" s="46" t="s">
        <v>138</v>
      </c>
      <c r="E26" s="46" t="s">
        <v>403</v>
      </c>
      <c r="F26" s="46" t="s">
        <v>403</v>
      </c>
      <c r="G26" s="46" t="s">
        <v>528</v>
      </c>
      <c r="H26" s="46" t="s">
        <v>529</v>
      </c>
      <c r="I26" s="46"/>
      <c r="J26" s="46" t="s">
        <v>521</v>
      </c>
      <c r="K26" s="46" t="s">
        <v>516</v>
      </c>
      <c r="L26" s="46" t="s">
        <v>516</v>
      </c>
      <c r="M26" s="46"/>
    </row>
    <row r="27" spans="1:13" ht="75" customHeight="1">
      <c r="A27" s="145" t="s">
        <v>506</v>
      </c>
      <c r="B27" s="46" t="s">
        <v>507</v>
      </c>
      <c r="C27" s="46" t="s">
        <v>287</v>
      </c>
      <c r="D27" s="46" t="s">
        <v>133</v>
      </c>
      <c r="E27" s="46" t="s">
        <v>404</v>
      </c>
      <c r="F27" s="46" t="s">
        <v>530</v>
      </c>
      <c r="G27" s="46" t="s">
        <v>531</v>
      </c>
      <c r="H27" s="46" t="s">
        <v>532</v>
      </c>
      <c r="I27" s="46"/>
      <c r="J27" s="46" t="s">
        <v>521</v>
      </c>
      <c r="K27" s="46" t="s">
        <v>516</v>
      </c>
      <c r="L27" s="46" t="s">
        <v>610</v>
      </c>
      <c r="M27" s="46"/>
    </row>
    <row r="28" spans="1:13" ht="75" customHeight="1">
      <c r="A28" s="145" t="s">
        <v>506</v>
      </c>
      <c r="B28" s="46" t="s">
        <v>507</v>
      </c>
      <c r="C28" s="46" t="s">
        <v>287</v>
      </c>
      <c r="D28" s="46" t="s">
        <v>134</v>
      </c>
      <c r="E28" s="46" t="s">
        <v>405</v>
      </c>
      <c r="F28" s="46" t="s">
        <v>533</v>
      </c>
      <c r="G28" s="46" t="s">
        <v>534</v>
      </c>
      <c r="H28" s="46" t="s">
        <v>535</v>
      </c>
      <c r="I28" s="46"/>
      <c r="J28" s="46" t="s">
        <v>521</v>
      </c>
      <c r="K28" s="46" t="s">
        <v>516</v>
      </c>
      <c r="L28" s="46" t="s">
        <v>610</v>
      </c>
      <c r="M28" s="46"/>
    </row>
    <row r="29" spans="1:13" ht="75" customHeight="1">
      <c r="A29" s="145" t="s">
        <v>506</v>
      </c>
      <c r="B29" s="46" t="s">
        <v>507</v>
      </c>
      <c r="C29" s="46" t="s">
        <v>287</v>
      </c>
      <c r="D29" s="46" t="s">
        <v>135</v>
      </c>
      <c r="E29" s="46" t="s">
        <v>406</v>
      </c>
      <c r="F29" s="46" t="s">
        <v>406</v>
      </c>
      <c r="G29" s="46" t="s">
        <v>536</v>
      </c>
      <c r="H29" s="46" t="s">
        <v>537</v>
      </c>
      <c r="I29" s="46"/>
      <c r="J29" s="46" t="s">
        <v>521</v>
      </c>
      <c r="K29" s="46" t="s">
        <v>516</v>
      </c>
      <c r="L29" s="46" t="s">
        <v>516</v>
      </c>
      <c r="M29" s="46"/>
    </row>
    <row r="30" spans="1:13" ht="75" customHeight="1">
      <c r="A30" s="145" t="s">
        <v>506</v>
      </c>
      <c r="B30" s="46" t="s">
        <v>507</v>
      </c>
      <c r="C30" s="46" t="s">
        <v>287</v>
      </c>
      <c r="D30" s="46" t="s">
        <v>136</v>
      </c>
      <c r="E30" s="46" t="s">
        <v>407</v>
      </c>
      <c r="F30" s="46" t="s">
        <v>407</v>
      </c>
      <c r="G30" s="46" t="s">
        <v>538</v>
      </c>
      <c r="H30" s="46" t="s">
        <v>539</v>
      </c>
      <c r="I30" s="46"/>
      <c r="J30" s="46" t="s">
        <v>521</v>
      </c>
      <c r="K30" s="46" t="s">
        <v>516</v>
      </c>
      <c r="L30" s="46" t="s">
        <v>516</v>
      </c>
      <c r="M30" s="46"/>
    </row>
    <row r="31" spans="1:13" ht="75" customHeight="1">
      <c r="A31" s="145" t="s">
        <v>506</v>
      </c>
      <c r="B31" s="46" t="s">
        <v>507</v>
      </c>
      <c r="C31" s="46" t="s">
        <v>287</v>
      </c>
      <c r="D31" s="46" t="s">
        <v>16</v>
      </c>
      <c r="E31" s="46" t="s">
        <v>408</v>
      </c>
      <c r="F31" s="46" t="s">
        <v>540</v>
      </c>
      <c r="G31" s="46" t="s">
        <v>541</v>
      </c>
      <c r="H31" s="46" t="s">
        <v>542</v>
      </c>
      <c r="I31" s="46"/>
      <c r="J31" s="46"/>
      <c r="K31" s="46" t="s">
        <v>516</v>
      </c>
      <c r="L31" s="46" t="s">
        <v>607</v>
      </c>
      <c r="M31" s="46" t="s">
        <v>168</v>
      </c>
    </row>
    <row r="32" spans="1:13" ht="75" customHeight="1">
      <c r="A32" s="145" t="s">
        <v>506</v>
      </c>
      <c r="B32" s="46" t="s">
        <v>507</v>
      </c>
      <c r="C32" s="46" t="s">
        <v>543</v>
      </c>
      <c r="D32" s="46" t="s">
        <v>17</v>
      </c>
      <c r="E32" s="46" t="s">
        <v>544</v>
      </c>
      <c r="F32" s="46" t="s">
        <v>545</v>
      </c>
      <c r="G32" s="46" t="s">
        <v>546</v>
      </c>
      <c r="H32" s="46" t="s">
        <v>547</v>
      </c>
      <c r="I32" s="46"/>
      <c r="J32" s="46"/>
      <c r="K32" s="46"/>
      <c r="L32" s="46" t="s">
        <v>139</v>
      </c>
      <c r="M32" s="46" t="s">
        <v>201</v>
      </c>
    </row>
    <row r="33" spans="1:13" ht="100.15" customHeight="1">
      <c r="A33" s="145" t="s">
        <v>506</v>
      </c>
      <c r="B33" s="46" t="s">
        <v>507</v>
      </c>
      <c r="C33" s="46" t="s">
        <v>543</v>
      </c>
      <c r="D33" s="46" t="s">
        <v>18</v>
      </c>
      <c r="E33" s="46" t="s">
        <v>411</v>
      </c>
      <c r="F33" s="46" t="s">
        <v>411</v>
      </c>
      <c r="G33" s="46" t="s">
        <v>548</v>
      </c>
      <c r="H33" s="46" t="s">
        <v>547</v>
      </c>
      <c r="I33" s="46"/>
      <c r="J33" s="46"/>
      <c r="K33" s="46"/>
      <c r="L33" s="46" t="s">
        <v>606</v>
      </c>
      <c r="M33" s="46" t="s">
        <v>169</v>
      </c>
    </row>
    <row r="34" spans="1:13" ht="75" customHeight="1">
      <c r="A34" s="145" t="s">
        <v>506</v>
      </c>
      <c r="B34" s="46" t="s">
        <v>507</v>
      </c>
      <c r="C34" s="46" t="s">
        <v>543</v>
      </c>
      <c r="D34" s="46" t="s">
        <v>140</v>
      </c>
      <c r="E34" s="46" t="s">
        <v>549</v>
      </c>
      <c r="F34" s="46" t="s">
        <v>549</v>
      </c>
      <c r="G34" s="46" t="s">
        <v>550</v>
      </c>
      <c r="H34" s="46" t="s">
        <v>551</v>
      </c>
      <c r="I34" s="46" t="s">
        <v>552</v>
      </c>
      <c r="J34" s="46" t="s">
        <v>553</v>
      </c>
      <c r="K34" s="46" t="s">
        <v>516</v>
      </c>
      <c r="L34" s="46" t="s">
        <v>554</v>
      </c>
      <c r="M34" s="46" t="s">
        <v>170</v>
      </c>
    </row>
    <row r="35" spans="1:13" ht="75" customHeight="1">
      <c r="A35" s="145" t="s">
        <v>506</v>
      </c>
      <c r="B35" s="46" t="s">
        <v>295</v>
      </c>
      <c r="C35" s="46" t="s">
        <v>290</v>
      </c>
      <c r="D35" s="46" t="s">
        <v>19</v>
      </c>
      <c r="E35" s="46" t="s">
        <v>555</v>
      </c>
      <c r="F35" s="46" t="s">
        <v>555</v>
      </c>
      <c r="G35" s="46" t="s">
        <v>556</v>
      </c>
      <c r="H35" s="46" t="s">
        <v>557</v>
      </c>
      <c r="I35" s="46"/>
      <c r="J35" s="46" t="s">
        <v>558</v>
      </c>
      <c r="K35" s="46" t="s">
        <v>559</v>
      </c>
      <c r="L35" s="46" t="s">
        <v>559</v>
      </c>
      <c r="M35" s="46" t="s">
        <v>171</v>
      </c>
    </row>
    <row r="36" spans="1:13" ht="75" customHeight="1">
      <c r="A36" s="145" t="s">
        <v>506</v>
      </c>
      <c r="B36" s="46" t="s">
        <v>295</v>
      </c>
      <c r="C36" s="46" t="s">
        <v>290</v>
      </c>
      <c r="D36" s="46" t="s">
        <v>20</v>
      </c>
      <c r="E36" s="46" t="s">
        <v>560</v>
      </c>
      <c r="F36" s="46" t="s">
        <v>560</v>
      </c>
      <c r="G36" s="46" t="s">
        <v>556</v>
      </c>
      <c r="H36" s="46" t="s">
        <v>557</v>
      </c>
      <c r="I36" s="46"/>
      <c r="J36" s="46" t="s">
        <v>558</v>
      </c>
      <c r="K36" s="46" t="s">
        <v>559</v>
      </c>
      <c r="L36" s="46" t="s">
        <v>559</v>
      </c>
      <c r="M36" s="46" t="s">
        <v>171</v>
      </c>
    </row>
    <row r="37" spans="1:13" ht="75" customHeight="1">
      <c r="A37" s="145" t="s">
        <v>506</v>
      </c>
      <c r="B37" s="46" t="s">
        <v>295</v>
      </c>
      <c r="C37" s="46" t="s">
        <v>290</v>
      </c>
      <c r="D37" s="46" t="s">
        <v>141</v>
      </c>
      <c r="E37" s="46" t="s">
        <v>561</v>
      </c>
      <c r="F37" s="46" t="s">
        <v>561</v>
      </c>
      <c r="G37" s="46" t="s">
        <v>556</v>
      </c>
      <c r="H37" s="46" t="s">
        <v>557</v>
      </c>
      <c r="I37" s="46"/>
      <c r="J37" s="46" t="s">
        <v>558</v>
      </c>
      <c r="K37" s="46" t="s">
        <v>559</v>
      </c>
      <c r="L37" s="46" t="s">
        <v>559</v>
      </c>
      <c r="M37" s="46" t="s">
        <v>171</v>
      </c>
    </row>
    <row r="38" spans="1:13" ht="75" customHeight="1">
      <c r="A38" s="145" t="s">
        <v>506</v>
      </c>
      <c r="B38" s="46" t="s">
        <v>295</v>
      </c>
      <c r="C38" s="46" t="s">
        <v>290</v>
      </c>
      <c r="D38" s="46" t="s">
        <v>142</v>
      </c>
      <c r="E38" s="46" t="s">
        <v>359</v>
      </c>
      <c r="F38" s="46" t="s">
        <v>359</v>
      </c>
      <c r="G38" s="46" t="s">
        <v>562</v>
      </c>
      <c r="H38" s="46" t="s">
        <v>563</v>
      </c>
      <c r="I38" s="46"/>
      <c r="J38" s="46"/>
      <c r="K38" s="46" t="s">
        <v>143</v>
      </c>
      <c r="L38" s="46"/>
      <c r="M38" s="46" t="s">
        <v>172</v>
      </c>
    </row>
    <row r="39" spans="1:13" ht="75" customHeight="1">
      <c r="A39" s="145" t="s">
        <v>506</v>
      </c>
      <c r="B39" s="46" t="s">
        <v>295</v>
      </c>
      <c r="C39" s="46" t="s">
        <v>291</v>
      </c>
      <c r="D39" s="46" t="s">
        <v>24</v>
      </c>
      <c r="E39" s="46" t="s">
        <v>360</v>
      </c>
      <c r="F39" s="46" t="s">
        <v>564</v>
      </c>
      <c r="G39" s="46" t="s">
        <v>565</v>
      </c>
      <c r="H39" s="46" t="s">
        <v>566</v>
      </c>
      <c r="I39" s="46" t="s">
        <v>567</v>
      </c>
      <c r="J39" s="46" t="s">
        <v>568</v>
      </c>
      <c r="K39" s="46" t="s">
        <v>516</v>
      </c>
      <c r="L39" s="46" t="s">
        <v>569</v>
      </c>
      <c r="M39" s="46"/>
    </row>
    <row r="40" spans="1:13" ht="75" customHeight="1">
      <c r="A40" s="145" t="s">
        <v>506</v>
      </c>
      <c r="B40" s="46" t="s">
        <v>295</v>
      </c>
      <c r="C40" s="46" t="s">
        <v>291</v>
      </c>
      <c r="D40" s="46" t="s">
        <v>25</v>
      </c>
      <c r="E40" s="46" t="s">
        <v>361</v>
      </c>
      <c r="F40" s="46" t="s">
        <v>570</v>
      </c>
      <c r="G40" s="46" t="s">
        <v>571</v>
      </c>
      <c r="H40" s="46" t="s">
        <v>572</v>
      </c>
      <c r="I40" s="46" t="s">
        <v>567</v>
      </c>
      <c r="J40" s="46"/>
      <c r="K40" s="46" t="s">
        <v>516</v>
      </c>
      <c r="L40" s="46" t="s">
        <v>573</v>
      </c>
      <c r="M40" s="46"/>
    </row>
    <row r="41" spans="1:13" ht="75" customHeight="1">
      <c r="A41" s="145" t="s">
        <v>506</v>
      </c>
      <c r="B41" s="46" t="s">
        <v>295</v>
      </c>
      <c r="C41" s="46" t="s">
        <v>291</v>
      </c>
      <c r="D41" s="46" t="s">
        <v>179</v>
      </c>
      <c r="E41" s="46" t="s">
        <v>362</v>
      </c>
      <c r="F41" s="46" t="s">
        <v>574</v>
      </c>
      <c r="G41" s="46" t="s">
        <v>575</v>
      </c>
      <c r="H41" s="46" t="s">
        <v>576</v>
      </c>
      <c r="I41" s="46"/>
      <c r="J41" s="46" t="s">
        <v>577</v>
      </c>
      <c r="K41" s="46" t="s">
        <v>578</v>
      </c>
      <c r="L41" s="46" t="s">
        <v>517</v>
      </c>
      <c r="M41" s="46"/>
    </row>
    <row r="42" spans="1:13" ht="75" customHeight="1">
      <c r="A42" s="145" t="s">
        <v>506</v>
      </c>
      <c r="B42" s="46" t="s">
        <v>295</v>
      </c>
      <c r="C42" s="46" t="s">
        <v>291</v>
      </c>
      <c r="D42" s="46" t="s">
        <v>180</v>
      </c>
      <c r="E42" s="46" t="s">
        <v>363</v>
      </c>
      <c r="F42" s="46" t="s">
        <v>579</v>
      </c>
      <c r="G42" s="46" t="s">
        <v>580</v>
      </c>
      <c r="H42" s="46" t="s">
        <v>581</v>
      </c>
      <c r="I42" s="46"/>
      <c r="J42" s="46" t="s">
        <v>582</v>
      </c>
      <c r="K42" s="46" t="s">
        <v>578</v>
      </c>
      <c r="L42" s="46" t="s">
        <v>517</v>
      </c>
      <c r="M42" s="46"/>
    </row>
    <row r="43" spans="1:13" ht="75" customHeight="1">
      <c r="A43" s="145" t="s">
        <v>506</v>
      </c>
      <c r="B43" s="46" t="s">
        <v>295</v>
      </c>
      <c r="C43" s="46" t="s">
        <v>292</v>
      </c>
      <c r="D43" s="46" t="s">
        <v>26</v>
      </c>
      <c r="E43" s="46" t="s">
        <v>583</v>
      </c>
      <c r="F43" s="46" t="s">
        <v>584</v>
      </c>
      <c r="G43" s="46" t="s">
        <v>585</v>
      </c>
      <c r="H43" s="46" t="s">
        <v>586</v>
      </c>
      <c r="I43" s="46"/>
      <c r="J43" s="46" t="s">
        <v>587</v>
      </c>
      <c r="K43" s="46" t="s">
        <v>588</v>
      </c>
      <c r="L43" s="46"/>
      <c r="M43" s="46"/>
    </row>
    <row r="44" spans="1:13" ht="75" customHeight="1">
      <c r="A44" s="145" t="s">
        <v>506</v>
      </c>
      <c r="B44" s="46" t="s">
        <v>295</v>
      </c>
      <c r="C44" s="46" t="s">
        <v>293</v>
      </c>
      <c r="D44" s="46" t="s">
        <v>27</v>
      </c>
      <c r="E44" s="46" t="s">
        <v>366</v>
      </c>
      <c r="F44" s="46" t="s">
        <v>366</v>
      </c>
      <c r="G44" s="46" t="s">
        <v>589</v>
      </c>
      <c r="H44" s="46" t="s">
        <v>590</v>
      </c>
      <c r="I44" s="46" t="s">
        <v>591</v>
      </c>
      <c r="J44" s="46" t="s">
        <v>592</v>
      </c>
      <c r="K44" s="46" t="s">
        <v>190</v>
      </c>
      <c r="L44" s="46"/>
      <c r="M44" s="46" t="s">
        <v>163</v>
      </c>
    </row>
    <row r="45" spans="1:13" ht="75" customHeight="1">
      <c r="A45" s="145" t="s">
        <v>506</v>
      </c>
      <c r="B45" s="46" t="s">
        <v>295</v>
      </c>
      <c r="C45" s="46" t="s">
        <v>294</v>
      </c>
      <c r="D45" s="46" t="s">
        <v>28</v>
      </c>
      <c r="E45" s="46" t="s">
        <v>424</v>
      </c>
      <c r="F45" s="46" t="s">
        <v>593</v>
      </c>
      <c r="G45" s="46" t="s">
        <v>594</v>
      </c>
      <c r="H45" s="46" t="s">
        <v>595</v>
      </c>
      <c r="I45" s="46"/>
      <c r="J45" s="46" t="s">
        <v>596</v>
      </c>
      <c r="K45" s="46"/>
      <c r="L45" s="46" t="s">
        <v>493</v>
      </c>
      <c r="M45" s="46" t="s">
        <v>205</v>
      </c>
    </row>
    <row r="46" spans="1:13" ht="75" customHeight="1">
      <c r="A46" s="145" t="s">
        <v>506</v>
      </c>
      <c r="B46" s="46" t="s">
        <v>295</v>
      </c>
      <c r="C46" s="46" t="s">
        <v>294</v>
      </c>
      <c r="D46" s="46" t="s">
        <v>29</v>
      </c>
      <c r="E46" s="46" t="s">
        <v>425</v>
      </c>
      <c r="F46" s="46" t="s">
        <v>597</v>
      </c>
      <c r="G46" s="46" t="s">
        <v>598</v>
      </c>
      <c r="H46" s="46" t="s">
        <v>599</v>
      </c>
      <c r="I46" s="46" t="s">
        <v>600</v>
      </c>
      <c r="J46" s="46"/>
      <c r="K46" s="46"/>
      <c r="L46" s="46" t="s">
        <v>493</v>
      </c>
      <c r="M46" s="46" t="s">
        <v>205</v>
      </c>
    </row>
    <row r="47" spans="1:13" ht="75" customHeight="1">
      <c r="A47" s="145" t="s">
        <v>506</v>
      </c>
      <c r="B47" s="46" t="s">
        <v>295</v>
      </c>
      <c r="C47" s="46" t="s">
        <v>294</v>
      </c>
      <c r="D47" s="46" t="s">
        <v>144</v>
      </c>
      <c r="E47" s="46" t="s">
        <v>601</v>
      </c>
      <c r="F47" s="46" t="s">
        <v>602</v>
      </c>
      <c r="G47" s="46" t="s">
        <v>603</v>
      </c>
      <c r="H47" s="46" t="s">
        <v>604</v>
      </c>
      <c r="I47" s="46"/>
      <c r="J47" s="46"/>
      <c r="K47" s="46"/>
      <c r="L47" s="46" t="s">
        <v>493</v>
      </c>
      <c r="M47" s="46" t="s">
        <v>205</v>
      </c>
    </row>
    <row r="48" spans="1:13" ht="75" customHeight="1">
      <c r="A48" s="146" t="s">
        <v>21</v>
      </c>
      <c r="B48" s="46" t="s">
        <v>301</v>
      </c>
      <c r="C48" s="46" t="s">
        <v>676</v>
      </c>
      <c r="D48" s="46" t="s">
        <v>677</v>
      </c>
      <c r="E48" s="46" t="s">
        <v>428</v>
      </c>
      <c r="F48" s="46" t="s">
        <v>428</v>
      </c>
      <c r="G48" s="46" t="s">
        <v>678</v>
      </c>
      <c r="H48" s="46" t="s">
        <v>679</v>
      </c>
      <c r="I48" s="46"/>
      <c r="J48" s="46"/>
      <c r="K48" s="46"/>
      <c r="L48" s="46" t="s">
        <v>680</v>
      </c>
      <c r="M48" s="46" t="s">
        <v>214</v>
      </c>
    </row>
    <row r="49" spans="1:13" ht="98.45" customHeight="1">
      <c r="A49" s="146" t="s">
        <v>306</v>
      </c>
      <c r="B49" s="46" t="s">
        <v>301</v>
      </c>
      <c r="C49" s="46" t="s">
        <v>611</v>
      </c>
      <c r="D49" s="46" t="s">
        <v>145</v>
      </c>
      <c r="E49" s="46" t="s">
        <v>373</v>
      </c>
      <c r="F49" s="46" t="s">
        <v>429</v>
      </c>
      <c r="G49" s="46" t="s">
        <v>612</v>
      </c>
      <c r="H49" s="46" t="s">
        <v>613</v>
      </c>
      <c r="I49" s="46"/>
      <c r="J49" s="46"/>
      <c r="K49" s="46" t="s">
        <v>516</v>
      </c>
      <c r="L49" s="46" t="s">
        <v>614</v>
      </c>
      <c r="M49" s="46" t="s">
        <v>195</v>
      </c>
    </row>
    <row r="50" spans="1:13" ht="75" customHeight="1">
      <c r="A50" s="146" t="s">
        <v>306</v>
      </c>
      <c r="B50" s="46" t="s">
        <v>301</v>
      </c>
      <c r="C50" s="46" t="s">
        <v>611</v>
      </c>
      <c r="D50" s="46" t="s">
        <v>146</v>
      </c>
      <c r="E50" s="46" t="s">
        <v>615</v>
      </c>
      <c r="F50" s="46" t="s">
        <v>374</v>
      </c>
      <c r="G50" s="46" t="s">
        <v>616</v>
      </c>
      <c r="H50" s="46" t="s">
        <v>617</v>
      </c>
      <c r="I50" s="46"/>
      <c r="J50" s="46"/>
      <c r="K50" s="46"/>
      <c r="L50" s="46" t="s">
        <v>606</v>
      </c>
      <c r="M50" s="46" t="s">
        <v>197</v>
      </c>
    </row>
    <row r="51" spans="1:13" ht="75" customHeight="1">
      <c r="A51" s="146" t="s">
        <v>306</v>
      </c>
      <c r="B51" s="46" t="s">
        <v>301</v>
      </c>
      <c r="C51" s="46" t="s">
        <v>618</v>
      </c>
      <c r="D51" s="46" t="s">
        <v>147</v>
      </c>
      <c r="E51" s="46" t="s">
        <v>375</v>
      </c>
      <c r="F51" s="46" t="s">
        <v>375</v>
      </c>
      <c r="G51" s="46" t="s">
        <v>619</v>
      </c>
      <c r="H51" s="46" t="s">
        <v>620</v>
      </c>
      <c r="I51" s="46"/>
      <c r="J51" s="46"/>
      <c r="K51" s="46" t="s">
        <v>621</v>
      </c>
      <c r="L51" s="46"/>
      <c r="M51" s="46"/>
    </row>
    <row r="52" spans="1:13" ht="75" customHeight="1">
      <c r="A52" s="146" t="s">
        <v>306</v>
      </c>
      <c r="B52" s="46" t="s">
        <v>301</v>
      </c>
      <c r="C52" s="46" t="s">
        <v>618</v>
      </c>
      <c r="D52" s="46" t="s">
        <v>148</v>
      </c>
      <c r="E52" s="46" t="s">
        <v>430</v>
      </c>
      <c r="F52" s="46" t="s">
        <v>430</v>
      </c>
      <c r="G52" s="46" t="s">
        <v>622</v>
      </c>
      <c r="H52" s="46" t="s">
        <v>623</v>
      </c>
      <c r="I52" s="46"/>
      <c r="J52" s="46"/>
      <c r="K52" s="46"/>
      <c r="L52" s="46" t="s">
        <v>624</v>
      </c>
      <c r="M52" s="46" t="s">
        <v>149</v>
      </c>
    </row>
    <row r="53" spans="1:13" ht="75" customHeight="1">
      <c r="A53" s="146" t="s">
        <v>306</v>
      </c>
      <c r="B53" s="46" t="s">
        <v>301</v>
      </c>
      <c r="C53" s="46" t="s">
        <v>618</v>
      </c>
      <c r="D53" s="46" t="s">
        <v>150</v>
      </c>
      <c r="E53" s="46" t="s">
        <v>431</v>
      </c>
      <c r="F53" s="46" t="s">
        <v>431</v>
      </c>
      <c r="G53" s="46" t="s">
        <v>625</v>
      </c>
      <c r="H53" s="46" t="s">
        <v>626</v>
      </c>
      <c r="I53" s="46"/>
      <c r="J53" s="46"/>
      <c r="K53" s="46"/>
      <c r="L53" s="46" t="s">
        <v>624</v>
      </c>
      <c r="M53" s="46"/>
    </row>
    <row r="54" spans="1:13" ht="75" customHeight="1">
      <c r="A54" s="146" t="s">
        <v>306</v>
      </c>
      <c r="B54" s="46" t="s">
        <v>301</v>
      </c>
      <c r="C54" s="46" t="s">
        <v>300</v>
      </c>
      <c r="D54" s="46" t="s">
        <v>181</v>
      </c>
      <c r="E54" s="46" t="s">
        <v>380</v>
      </c>
      <c r="F54" s="46" t="s">
        <v>627</v>
      </c>
      <c r="G54" s="46" t="s">
        <v>628</v>
      </c>
      <c r="H54" s="46" t="s">
        <v>629</v>
      </c>
      <c r="I54" s="46" t="s">
        <v>630</v>
      </c>
      <c r="J54" s="46" t="s">
        <v>631</v>
      </c>
      <c r="K54" s="46"/>
      <c r="L54" s="46" t="s">
        <v>632</v>
      </c>
      <c r="M54" s="46" t="s">
        <v>173</v>
      </c>
    </row>
    <row r="55" spans="1:13" ht="75" customHeight="1">
      <c r="A55" s="146" t="s">
        <v>306</v>
      </c>
      <c r="B55" s="46" t="s">
        <v>301</v>
      </c>
      <c r="C55" s="46" t="s">
        <v>300</v>
      </c>
      <c r="D55" s="46" t="s">
        <v>182</v>
      </c>
      <c r="E55" s="46" t="s">
        <v>381</v>
      </c>
      <c r="F55" s="46" t="s">
        <v>633</v>
      </c>
      <c r="G55" s="46" t="s">
        <v>634</v>
      </c>
      <c r="H55" s="46" t="s">
        <v>635</v>
      </c>
      <c r="I55" s="46" t="s">
        <v>636</v>
      </c>
      <c r="J55" s="46"/>
      <c r="K55" s="46"/>
      <c r="L55" s="46" t="s">
        <v>632</v>
      </c>
      <c r="M55" s="46" t="s">
        <v>173</v>
      </c>
    </row>
    <row r="56" spans="1:13" ht="75" customHeight="1">
      <c r="A56" s="146" t="s">
        <v>306</v>
      </c>
      <c r="B56" s="46" t="s">
        <v>301</v>
      </c>
      <c r="C56" s="46" t="s">
        <v>300</v>
      </c>
      <c r="D56" s="46" t="s">
        <v>183</v>
      </c>
      <c r="E56" s="46" t="s">
        <v>382</v>
      </c>
      <c r="F56" s="46" t="s">
        <v>637</v>
      </c>
      <c r="G56" s="46" t="s">
        <v>638</v>
      </c>
      <c r="H56" s="46" t="s">
        <v>639</v>
      </c>
      <c r="I56" s="46" t="s">
        <v>640</v>
      </c>
      <c r="J56" s="46" t="s">
        <v>641</v>
      </c>
      <c r="K56" s="46"/>
      <c r="L56" s="46" t="s">
        <v>632</v>
      </c>
      <c r="M56" s="46" t="s">
        <v>173</v>
      </c>
    </row>
    <row r="57" spans="1:13" ht="75" customHeight="1">
      <c r="A57" s="146" t="s">
        <v>306</v>
      </c>
      <c r="B57" s="46" t="s">
        <v>301</v>
      </c>
      <c r="C57" s="46" t="s">
        <v>300</v>
      </c>
      <c r="D57" s="46" t="s">
        <v>184</v>
      </c>
      <c r="E57" s="46" t="s">
        <v>383</v>
      </c>
      <c r="F57" s="46" t="s">
        <v>642</v>
      </c>
      <c r="G57" s="46" t="s">
        <v>643</v>
      </c>
      <c r="H57" s="46" t="s">
        <v>644</v>
      </c>
      <c r="I57" s="46" t="s">
        <v>645</v>
      </c>
      <c r="J57" s="46" t="s">
        <v>641</v>
      </c>
      <c r="K57" s="46"/>
      <c r="L57" s="46" t="s">
        <v>632</v>
      </c>
      <c r="M57" s="46" t="s">
        <v>173</v>
      </c>
    </row>
    <row r="58" spans="1:13" ht="75" customHeight="1">
      <c r="A58" s="146" t="s">
        <v>306</v>
      </c>
      <c r="B58" s="46" t="s">
        <v>646</v>
      </c>
      <c r="C58" s="46" t="s">
        <v>302</v>
      </c>
      <c r="D58" s="46" t="s">
        <v>30</v>
      </c>
      <c r="E58" s="46" t="s">
        <v>384</v>
      </c>
      <c r="F58" s="46" t="s">
        <v>647</v>
      </c>
      <c r="G58" s="46" t="s">
        <v>648</v>
      </c>
      <c r="H58" s="46" t="s">
        <v>649</v>
      </c>
      <c r="I58" s="46" t="s">
        <v>650</v>
      </c>
      <c r="J58" s="46"/>
      <c r="K58" s="46" t="s">
        <v>516</v>
      </c>
      <c r="L58" s="46" t="s">
        <v>606</v>
      </c>
      <c r="M58" s="46"/>
    </row>
    <row r="59" spans="1:13" ht="75" customHeight="1">
      <c r="A59" s="146" t="s">
        <v>306</v>
      </c>
      <c r="B59" s="46" t="s">
        <v>646</v>
      </c>
      <c r="C59" s="46" t="s">
        <v>302</v>
      </c>
      <c r="D59" s="46" t="s">
        <v>31</v>
      </c>
      <c r="E59" s="46" t="s">
        <v>385</v>
      </c>
      <c r="F59" s="46" t="s">
        <v>651</v>
      </c>
      <c r="G59" s="46" t="s">
        <v>652</v>
      </c>
      <c r="H59" s="46" t="s">
        <v>649</v>
      </c>
      <c r="I59" s="46" t="s">
        <v>653</v>
      </c>
      <c r="J59" s="46"/>
      <c r="K59" s="46" t="s">
        <v>516</v>
      </c>
      <c r="L59" s="46" t="s">
        <v>606</v>
      </c>
      <c r="M59" s="46" t="s">
        <v>22</v>
      </c>
    </row>
    <row r="60" spans="1:13" ht="75" customHeight="1">
      <c r="A60" s="146" t="s">
        <v>306</v>
      </c>
      <c r="B60" s="46" t="s">
        <v>646</v>
      </c>
      <c r="C60" s="46" t="s">
        <v>303</v>
      </c>
      <c r="D60" s="46" t="s">
        <v>32</v>
      </c>
      <c r="E60" s="46" t="s">
        <v>432</v>
      </c>
      <c r="F60" s="46" t="s">
        <v>432</v>
      </c>
      <c r="G60" s="46" t="s">
        <v>654</v>
      </c>
      <c r="H60" s="46" t="s">
        <v>655</v>
      </c>
      <c r="I60" s="46" t="s">
        <v>656</v>
      </c>
      <c r="J60" s="46"/>
      <c r="K60" s="46" t="s">
        <v>516</v>
      </c>
      <c r="L60" s="46" t="s">
        <v>657</v>
      </c>
      <c r="M60" s="46" t="s">
        <v>160</v>
      </c>
    </row>
    <row r="61" spans="1:13" ht="75" customHeight="1">
      <c r="A61" s="146" t="s">
        <v>306</v>
      </c>
      <c r="B61" s="46" t="s">
        <v>646</v>
      </c>
      <c r="C61" s="46" t="s">
        <v>151</v>
      </c>
      <c r="D61" s="46" t="s">
        <v>33</v>
      </c>
      <c r="E61" s="46" t="s">
        <v>433</v>
      </c>
      <c r="F61" s="46" t="s">
        <v>433</v>
      </c>
      <c r="G61" s="46" t="s">
        <v>658</v>
      </c>
      <c r="H61" s="46" t="s">
        <v>659</v>
      </c>
      <c r="I61" s="46" t="s">
        <v>660</v>
      </c>
      <c r="J61" s="46"/>
      <c r="K61" s="46" t="s">
        <v>516</v>
      </c>
      <c r="L61" s="46" t="s">
        <v>657</v>
      </c>
      <c r="M61" s="46" t="s">
        <v>160</v>
      </c>
    </row>
    <row r="62" spans="1:13" s="13" customFormat="1" ht="75" customHeight="1">
      <c r="A62" s="146" t="s">
        <v>306</v>
      </c>
      <c r="B62" s="46" t="s">
        <v>646</v>
      </c>
      <c r="C62" s="46" t="s">
        <v>151</v>
      </c>
      <c r="D62" s="46" t="s">
        <v>34</v>
      </c>
      <c r="E62" s="46" t="s">
        <v>386</v>
      </c>
      <c r="F62" s="46" t="s">
        <v>661</v>
      </c>
      <c r="G62" s="46" t="s">
        <v>662</v>
      </c>
      <c r="H62" s="46" t="s">
        <v>663</v>
      </c>
      <c r="I62" s="46"/>
      <c r="J62" s="46"/>
      <c r="K62" s="46" t="s">
        <v>681</v>
      </c>
      <c r="L62" s="46"/>
      <c r="M62" s="46" t="s">
        <v>49</v>
      </c>
    </row>
    <row r="63" spans="1:13" ht="75" customHeight="1">
      <c r="A63" s="146" t="s">
        <v>306</v>
      </c>
      <c r="B63" s="46" t="s">
        <v>646</v>
      </c>
      <c r="C63" s="46" t="s">
        <v>304</v>
      </c>
      <c r="D63" s="46" t="s">
        <v>35</v>
      </c>
      <c r="E63" s="46" t="s">
        <v>389</v>
      </c>
      <c r="F63" s="46" t="s">
        <v>664</v>
      </c>
      <c r="G63" s="46" t="s">
        <v>665</v>
      </c>
      <c r="H63" s="46" t="s">
        <v>663</v>
      </c>
      <c r="I63" s="46"/>
      <c r="J63" s="46"/>
      <c r="K63" s="46"/>
      <c r="L63" s="46" t="s">
        <v>666</v>
      </c>
      <c r="M63" s="46" t="s">
        <v>210</v>
      </c>
    </row>
    <row r="64" spans="1:13" ht="75" customHeight="1">
      <c r="A64" s="146" t="s">
        <v>306</v>
      </c>
      <c r="B64" s="46" t="s">
        <v>646</v>
      </c>
      <c r="C64" s="46" t="s">
        <v>304</v>
      </c>
      <c r="D64" s="46" t="s">
        <v>185</v>
      </c>
      <c r="E64" s="46" t="s">
        <v>667</v>
      </c>
      <c r="F64" s="46" t="s">
        <v>668</v>
      </c>
      <c r="G64" s="46" t="s">
        <v>669</v>
      </c>
      <c r="H64" s="46" t="s">
        <v>670</v>
      </c>
      <c r="I64" s="46"/>
      <c r="J64" s="46" t="s">
        <v>671</v>
      </c>
      <c r="K64" s="46" t="s">
        <v>578</v>
      </c>
      <c r="L64" s="46" t="s">
        <v>517</v>
      </c>
      <c r="M64" s="46"/>
    </row>
    <row r="65" spans="1:13" ht="75" customHeight="1">
      <c r="A65" s="147" t="s">
        <v>672</v>
      </c>
      <c r="B65" s="373"/>
      <c r="C65" s="373"/>
      <c r="D65" s="46" t="s">
        <v>174</v>
      </c>
      <c r="E65" s="46" t="s">
        <v>436</v>
      </c>
      <c r="F65" s="46" t="s">
        <v>673</v>
      </c>
      <c r="G65" s="46"/>
      <c r="H65" s="373"/>
      <c r="I65" s="373"/>
      <c r="J65" s="373"/>
      <c r="K65" s="46" t="s">
        <v>674</v>
      </c>
      <c r="L65" s="373"/>
      <c r="M65" s="46" t="s">
        <v>176</v>
      </c>
    </row>
    <row r="66" spans="1:13" ht="75" customHeight="1">
      <c r="A66" s="147" t="s">
        <v>672</v>
      </c>
      <c r="B66" s="373"/>
      <c r="C66" s="373"/>
      <c r="D66" s="46" t="s">
        <v>175</v>
      </c>
      <c r="E66" s="46" t="s">
        <v>435</v>
      </c>
      <c r="F66" s="46" t="s">
        <v>675</v>
      </c>
      <c r="G66" s="46"/>
      <c r="H66" s="373"/>
      <c r="I66" s="373"/>
      <c r="J66" s="373"/>
      <c r="K66" s="46" t="s">
        <v>516</v>
      </c>
      <c r="L66" s="373"/>
      <c r="M66" s="46"/>
    </row>
    <row r="67" spans="1:13" ht="75" customHeight="1">
      <c r="A67" s="147" t="s">
        <v>672</v>
      </c>
      <c r="B67" s="373"/>
      <c r="C67" s="373"/>
      <c r="D67" s="373"/>
      <c r="E67" s="46" t="s">
        <v>434</v>
      </c>
      <c r="F67" s="373"/>
      <c r="G67" s="373"/>
      <c r="H67" s="373"/>
      <c r="I67" s="373"/>
      <c r="J67" s="373"/>
      <c r="K67" s="46" t="s">
        <v>119</v>
      </c>
      <c r="L67" s="373"/>
      <c r="M67" s="46" t="s">
        <v>177</v>
      </c>
    </row>
  </sheetData>
  <hyperlinks>
    <hyperlink ref="M59" r:id="rId1" xr:uid="{00000000-0004-0000-0700-000008000000}"/>
    <hyperlink ref="M62" r:id="rId2" xr:uid="{00000000-0004-0000-0700-00000D000000}"/>
    <hyperlink ref="M7" r:id="rId3" display="http://data.euro.who.int/e-atlas/europe/data.html" xr:uid="{00000000-0004-0000-0700-00000F000000}"/>
    <hyperlink ref="M34" r:id="rId4" location="CheckedItem" display="http://www.cbr.ru/eng/statistics/default.aspx?Prtid=svs&amp;ch=ITM_43505#CheckedItem" xr:uid="{00000000-0004-0000-0700-00001C000000}"/>
    <hyperlink ref="M52" r:id="rId5" display="http://www.unocha.org/cerf/" xr:uid="{00000000-0004-0000-0700-000022000000}"/>
    <hyperlink ref="M60" r:id="rId6" xr:uid="{B5C28299-2D3D-4E6C-969D-039FFBFA3D05}"/>
    <hyperlink ref="M61" r:id="rId7" xr:uid="{60A84BE6-9615-4848-BDF7-5F8260F057E4}"/>
    <hyperlink ref="M8:M10" r:id="rId8" display="http://data.euro.who.int/e-atlas/europe/data.html" xr:uid="{2863388F-18A7-4ABA-A4FA-6DA6EED8FDF1}"/>
    <hyperlink ref="K14" r:id="rId9" display="https://www.emdat.be/" xr:uid="{4E32893F-E65A-490A-AEB4-7EBCC4657426}"/>
    <hyperlink ref="K15" r:id="rId10" display="https://www.emdat.be/" xr:uid="{688DCDD6-4B02-4433-95A6-43D7E8C14485}"/>
    <hyperlink ref="M19" r:id="rId11" xr:uid="{BE81E929-A289-455D-9DF6-B204CD6B5566}"/>
    <hyperlink ref="M33" r:id="rId12" xr:uid="{80416E8B-D975-4192-A4F0-AFF9542B969A}"/>
    <hyperlink ref="M38" r:id="rId13" location="core" xr:uid="{1C43EC88-E628-446F-8C6B-7EA608ADDCB1}"/>
    <hyperlink ref="K44" r:id="rId14" display="https://www.emdat.be/" xr:uid="{4E7C6782-A424-4E20-852B-B1E61756822E}"/>
    <hyperlink ref="M65" r:id="rId15" xr:uid="{07ED7B52-E8F7-4B6B-BE08-FA8EC5DE00F7}"/>
    <hyperlink ref="M18" r:id="rId16" xr:uid="{3AB6E79A-296B-414C-AF7E-443E9E0C9CEE}"/>
    <hyperlink ref="M32" r:id="rId17" display="http://fts.unocha.org/pageloader.aspx; " xr:uid="{00000000-0004-0000-0700-000002000000}"/>
  </hyperlinks>
  <pageMargins left="0.7" right="0.7" top="0.75" bottom="0.75" header="0.3" footer="0.3"/>
  <pageSetup paperSize="9" orientation="portrait" r:id="rId1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Главная</vt:lpstr>
      <vt:lpstr>Содержание</vt:lpstr>
      <vt:lpstr>Результаты ИНФОРМ ЦА 2022</vt:lpstr>
      <vt:lpstr>Корреляционная матрица</vt:lpstr>
      <vt:lpstr>Опасность&amp;Подверженность</vt:lpstr>
      <vt:lpstr>Уязвимость</vt:lpstr>
      <vt:lpstr>Отсутствие потенциала</vt:lpstr>
      <vt:lpstr>Данные индикаторов</vt:lpstr>
      <vt:lpstr>Метаданные</vt:lpstr>
      <vt:lpstr>Индекс надежности данных</vt:lpstr>
      <vt:lpstr>Дата индикаторов</vt:lpstr>
      <vt:lpstr>Источник индикаторов</vt:lpstr>
      <vt:lpstr>Географич. уровень инд</vt:lpstr>
      <vt:lpstr>Условный расчет данных</vt:lpstr>
      <vt:lpstr>Indicator Date hidden2</vt:lpstr>
      <vt:lpstr>Imputed and missing data hidden</vt:lpstr>
      <vt:lpstr>Метаданные!_2012.06.11___GFM_Indicator_List</vt:lpstr>
      <vt:lpstr>'Результаты ИНФОРМ ЦА 2022'!Print_Area</vt:lpstr>
      <vt:lpstr>'Результаты ИНФОРМ ЦА 2022'!Print_Titles</vt:lpstr>
    </vt:vector>
  </TitlesOfParts>
  <Company>JRC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DIMITAR</cp:lastModifiedBy>
  <cp:lastPrinted>2017-02-24T11:00:24Z</cp:lastPrinted>
  <dcterms:created xsi:type="dcterms:W3CDTF">2013-01-24T09:37:59Z</dcterms:created>
  <dcterms:modified xsi:type="dcterms:W3CDTF">2023-02-07T09:46:29Z</dcterms:modified>
</cp:coreProperties>
</file>